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ate1904="1" backupFile="1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57A7B55A-2CC5-43DE-882E-1EF80A7C7C8C}" xr6:coauthVersionLast="47" xr6:coauthVersionMax="47" xr10:uidLastSave="{00000000-0000-0000-0000-000000000000}"/>
  <bookViews>
    <workbookView xWindow="-110" yWindow="-110" windowWidth="19420" windowHeight="11500" activeTab="4" xr2:uid="{00000000-000D-0000-FFFF-FFFF00000000}"/>
  </bookViews>
  <sheets>
    <sheet name="BS 4-5" sheetId="1" r:id="rId1"/>
    <sheet name="PL 6-7" sheetId="24" r:id="rId2"/>
    <sheet name="CE 8" sheetId="27" r:id="rId3"/>
    <sheet name="CE 9" sheetId="28" r:id="rId4"/>
    <sheet name="CF 10-11" sheetId="26" r:id="rId5"/>
  </sheets>
  <definedNames>
    <definedName name="_xlnm.Print_Area" localSheetId="0">'BS 4-5'!$A$1:$G$57</definedName>
    <definedName name="_xlnm.Print_Area" localSheetId="2">'CE 8'!$A$1:$S$31</definedName>
    <definedName name="_xlnm.Print_Area" localSheetId="3">'CE 9'!$A$1:$S$31</definedName>
    <definedName name="_xlnm.Print_Area" localSheetId="4">'CF 10-11'!$A$1:$F$83</definedName>
    <definedName name="_xlnm.Print_Area" localSheetId="1">'PL 6-7'!$A$1:$F$62</definedName>
    <definedName name="งบดุลหลักพัน" localSheetId="4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4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4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4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>#REF!</definedName>
    <definedName name="ท.กำไรสะสมพัน" localSheetId="4">#REF!</definedName>
    <definedName name="ท.กำไรสะสมพัน" localSheetId="1">#REF!</definedName>
    <definedName name="ท.กำไรสะสมพัน">#REF!</definedName>
    <definedName name="ท.กำไรสะสมสต." localSheetId="4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4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4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4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26" l="1"/>
  <c r="D20" i="26"/>
  <c r="D12" i="26"/>
  <c r="D70" i="26"/>
  <c r="D71" i="26" s="1"/>
  <c r="D74" i="26"/>
  <c r="K26" i="27"/>
  <c r="O28" i="27"/>
  <c r="O25" i="27"/>
  <c r="G29" i="27" l="1"/>
  <c r="E29" i="27"/>
  <c r="F71" i="26" l="1"/>
  <c r="Q25" i="27"/>
  <c r="S25" i="27" s="1"/>
  <c r="Q18" i="27"/>
  <c r="O18" i="27"/>
  <c r="M18" i="27"/>
  <c r="K18" i="27"/>
  <c r="I18" i="27"/>
  <c r="G18" i="27"/>
  <c r="E18" i="27"/>
  <c r="S17" i="27"/>
  <c r="S18" i="27" s="1"/>
  <c r="Q26" i="28"/>
  <c r="M26" i="28"/>
  <c r="S26" i="28" s="1"/>
  <c r="Q25" i="28"/>
  <c r="S25" i="28" s="1"/>
  <c r="O23" i="28"/>
  <c r="G23" i="28"/>
  <c r="E23" i="28"/>
  <c r="M21" i="28"/>
  <c r="Q18" i="28"/>
  <c r="O18" i="28"/>
  <c r="O28" i="28" s="1"/>
  <c r="M18" i="28"/>
  <c r="K18" i="28"/>
  <c r="I18" i="28"/>
  <c r="G18" i="28"/>
  <c r="E18" i="28"/>
  <c r="S17" i="28"/>
  <c r="S18" i="28" s="1"/>
  <c r="M14" i="28"/>
  <c r="S14" i="28" s="1"/>
  <c r="F55" i="24"/>
  <c r="K22" i="28" l="1"/>
  <c r="K23" i="28" s="1"/>
  <c r="K28" i="28" s="1"/>
  <c r="E28" i="28"/>
  <c r="G28" i="28"/>
  <c r="F48" i="24"/>
  <c r="I22" i="28" l="1"/>
  <c r="D66" i="26"/>
  <c r="F66" i="26"/>
  <c r="Q26" i="27"/>
  <c r="M26" i="27"/>
  <c r="O23" i="27"/>
  <c r="O29" i="27" s="1"/>
  <c r="G23" i="27"/>
  <c r="G28" i="27" s="1"/>
  <c r="E23" i="27"/>
  <c r="E28" i="27" s="1"/>
  <c r="M21" i="27"/>
  <c r="M14" i="27"/>
  <c r="S14" i="27" s="1"/>
  <c r="I23" i="28" l="1"/>
  <c r="I28" i="28" s="1"/>
  <c r="M22" i="28"/>
  <c r="S26" i="27"/>
  <c r="S22" i="28" l="1"/>
  <c r="M23" i="28"/>
  <c r="M28" i="28" s="1"/>
  <c r="G56" i="1"/>
  <c r="E56" i="1"/>
  <c r="F28" i="24" l="1"/>
  <c r="F12" i="24"/>
  <c r="F9" i="24"/>
  <c r="F56" i="24" l="1"/>
  <c r="F18" i="24"/>
  <c r="F30" i="24" l="1"/>
  <c r="F32" i="24" s="1"/>
  <c r="Q21" i="28" l="1"/>
  <c r="Q23" i="28" s="1"/>
  <c r="Q28" i="28" s="1"/>
  <c r="F8" i="26"/>
  <c r="F24" i="26" s="1"/>
  <c r="F41" i="26" s="1"/>
  <c r="F73" i="26" s="1"/>
  <c r="F75" i="26" s="1"/>
  <c r="S21" i="28"/>
  <c r="S23" i="28" s="1"/>
  <c r="S28" i="28" s="1"/>
  <c r="F57" i="24"/>
  <c r="G42" i="1"/>
  <c r="E42" i="1"/>
  <c r="G19" i="1"/>
  <c r="E19" i="1"/>
  <c r="D28" i="24"/>
  <c r="D12" i="24"/>
  <c r="D9" i="24"/>
  <c r="D19" i="26" l="1"/>
  <c r="G57" i="1"/>
  <c r="E57" i="1"/>
  <c r="E58" i="1"/>
  <c r="D18" i="24"/>
  <c r="D30" i="24" l="1"/>
  <c r="G58" i="1"/>
  <c r="D32" i="24"/>
  <c r="D8" i="26"/>
  <c r="D24" i="26" s="1"/>
  <c r="Q21" i="27" l="1"/>
  <c r="Q23" i="27"/>
  <c r="S21" i="27"/>
  <c r="D55" i="24"/>
  <c r="D48" i="24"/>
  <c r="I22" i="27" l="1"/>
  <c r="K22" i="27"/>
  <c r="M22" i="27" s="1"/>
  <c r="Q28" i="27"/>
  <c r="Q29" i="27" s="1"/>
  <c r="I23" i="27"/>
  <c r="I28" i="27" s="1"/>
  <c r="D56" i="24"/>
  <c r="K23" i="27" l="1"/>
  <c r="K28" i="27" s="1"/>
  <c r="S22" i="27"/>
  <c r="S23" i="27" s="1"/>
  <c r="M23" i="27"/>
  <c r="M28" i="27" s="1"/>
  <c r="M29" i="27" s="1"/>
  <c r="D41" i="26"/>
  <c r="S28" i="27" l="1"/>
  <c r="S29" i="27" s="1"/>
  <c r="D73" i="26"/>
  <c r="D75" i="26" s="1"/>
  <c r="D76" i="26" s="1"/>
  <c r="D57" i="24"/>
</calcChain>
</file>

<file path=xl/sharedStrings.xml><?xml version="1.0" encoding="utf-8"?>
<sst xmlns="http://schemas.openxmlformats.org/spreadsheetml/2006/main" count="269" uniqueCount="193">
  <si>
    <t>Note</t>
  </si>
  <si>
    <t>Issued and</t>
  </si>
  <si>
    <t>paid-up share</t>
  </si>
  <si>
    <t>capital</t>
  </si>
  <si>
    <t>Unappropriated</t>
  </si>
  <si>
    <t xml:space="preserve">   Interbank and money market items</t>
  </si>
  <si>
    <t xml:space="preserve">   Deposits</t>
  </si>
  <si>
    <t>Cash flows from operating activities</t>
  </si>
  <si>
    <t xml:space="preserve">   Other assets</t>
  </si>
  <si>
    <t xml:space="preserve">   Other liabilities</t>
  </si>
  <si>
    <t>Cash flows from investing activities</t>
  </si>
  <si>
    <t>Interest expenses</t>
  </si>
  <si>
    <t>Assets</t>
  </si>
  <si>
    <t xml:space="preserve">Cash </t>
  </si>
  <si>
    <t>Total assets</t>
  </si>
  <si>
    <t>Retained earnings</t>
  </si>
  <si>
    <t xml:space="preserve">      Depreciation and amortisation</t>
  </si>
  <si>
    <t xml:space="preserve">   Liabilities payable on demand</t>
  </si>
  <si>
    <t>Net interest income</t>
  </si>
  <si>
    <t xml:space="preserve">Fees and service expenses </t>
  </si>
  <si>
    <t>Other operating expenses</t>
  </si>
  <si>
    <t>Total other operating expenses</t>
  </si>
  <si>
    <t xml:space="preserve">      Net interest income</t>
  </si>
  <si>
    <t xml:space="preserve">      Cash received on interest income</t>
  </si>
  <si>
    <t xml:space="preserve">      Cash paid on interest expenses</t>
  </si>
  <si>
    <t>Interest income</t>
  </si>
  <si>
    <t>Fees and service income</t>
  </si>
  <si>
    <t>Other operating income</t>
  </si>
  <si>
    <t>Total operating income</t>
  </si>
  <si>
    <t>Net fees and service income</t>
  </si>
  <si>
    <t xml:space="preserve">   Loans to customers</t>
  </si>
  <si>
    <t>Dividend income</t>
  </si>
  <si>
    <t>Accrued interest receivables on investments</t>
  </si>
  <si>
    <t>Deposits</t>
  </si>
  <si>
    <t>Interbank and money market items</t>
  </si>
  <si>
    <t>Accrued expenses</t>
  </si>
  <si>
    <t>Other liabilities</t>
  </si>
  <si>
    <t>Total liabilities</t>
  </si>
  <si>
    <t>Share capital</t>
  </si>
  <si>
    <t xml:space="preserve">      2,000,000,000 ordinary shares of Baht 10 each</t>
  </si>
  <si>
    <t xml:space="preserve">   Unappropriated</t>
  </si>
  <si>
    <t xml:space="preserve">      Dividend income</t>
  </si>
  <si>
    <t>Statements of financial position</t>
  </si>
  <si>
    <t>Statements of cash flows</t>
  </si>
  <si>
    <t>Deferred tax assets</t>
  </si>
  <si>
    <t xml:space="preserve">   Short-term debts issued and borrowings</t>
  </si>
  <si>
    <t>Revenue received in advance</t>
  </si>
  <si>
    <t xml:space="preserve">   Accrued expenses</t>
  </si>
  <si>
    <t>Derivative assets</t>
  </si>
  <si>
    <t>Cash flows from financing activities</t>
  </si>
  <si>
    <t>Land and Houses Bank Public Company Limited</t>
  </si>
  <si>
    <t>Derivative liabilities</t>
  </si>
  <si>
    <t xml:space="preserve">   through other comprehensive income</t>
  </si>
  <si>
    <t xml:space="preserve">Provisions </t>
  </si>
  <si>
    <t xml:space="preserve">Income tax </t>
  </si>
  <si>
    <t xml:space="preserve">      Cash paid on income tax</t>
  </si>
  <si>
    <t xml:space="preserve">   Provisions</t>
  </si>
  <si>
    <t>Proceeds from disposal of equipment</t>
  </si>
  <si>
    <t>Liabilities payable on demand</t>
  </si>
  <si>
    <t xml:space="preserve">   through profit or loss</t>
  </si>
  <si>
    <t xml:space="preserve">   through other comprehensive income  </t>
  </si>
  <si>
    <t xml:space="preserve">      Expected credit losses</t>
  </si>
  <si>
    <t>Expected credit losses</t>
  </si>
  <si>
    <t>Cash paid for lease liabilities</t>
  </si>
  <si>
    <t>Profit from operation before changes in operating assets and liabilities</t>
  </si>
  <si>
    <t xml:space="preserve">   Revenue received in advance</t>
  </si>
  <si>
    <t xml:space="preserve">   at fair value through other comprehensive income</t>
  </si>
  <si>
    <t xml:space="preserve">      Provisions for employee benefits</t>
  </si>
  <si>
    <t>Net cash used in financing activities</t>
  </si>
  <si>
    <t>Balance as at 1 January 2023</t>
  </si>
  <si>
    <t>(in thousand Baht)</t>
  </si>
  <si>
    <t>Balance as at 1 January 2024</t>
  </si>
  <si>
    <t>31 December</t>
  </si>
  <si>
    <t>Interbank and money market items, net</t>
  </si>
  <si>
    <t>Investments, net</t>
  </si>
  <si>
    <t>Loans to customers and accrued interest receivables, net</t>
  </si>
  <si>
    <t>Properties for sales, net</t>
  </si>
  <si>
    <t>Premises and equipment, net</t>
  </si>
  <si>
    <t>Right-of-use assets, net</t>
  </si>
  <si>
    <t>Intangible assets, net</t>
  </si>
  <si>
    <t>Other assets, net</t>
  </si>
  <si>
    <t>Liabilities and equity</t>
  </si>
  <si>
    <t>Liabilities</t>
  </si>
  <si>
    <t>Debts issued and borrowings</t>
  </si>
  <si>
    <t>Accrued interest payables</t>
  </si>
  <si>
    <t>Lease liabilities</t>
  </si>
  <si>
    <t>Income tax payable</t>
  </si>
  <si>
    <t>Equity</t>
  </si>
  <si>
    <t xml:space="preserve">   Authorised share capital</t>
  </si>
  <si>
    <t xml:space="preserve">   Issued and paid-up share capital</t>
  </si>
  <si>
    <t>Premium on share capital</t>
  </si>
  <si>
    <t>Other reserves</t>
  </si>
  <si>
    <t xml:space="preserve">   Appropriated</t>
  </si>
  <si>
    <t xml:space="preserve">     Legal reserve</t>
  </si>
  <si>
    <t>Total equity</t>
  </si>
  <si>
    <t>Total liabilities and equity</t>
  </si>
  <si>
    <t>Statements of profit or loss and other comprehensive income</t>
  </si>
  <si>
    <t xml:space="preserve">    Employee expenses</t>
  </si>
  <si>
    <t xml:space="preserve">    Directors' remuneration</t>
  </si>
  <si>
    <t xml:space="preserve">    Premises and equipment expenses</t>
  </si>
  <si>
    <t xml:space="preserve">    Taxes and duties</t>
  </si>
  <si>
    <t xml:space="preserve">    Advertising and promotional expenses</t>
  </si>
  <si>
    <t xml:space="preserve">    Amortisation on intangible assets</t>
  </si>
  <si>
    <t xml:space="preserve">    Supporting services expenses</t>
  </si>
  <si>
    <t xml:space="preserve">    Other expenses</t>
  </si>
  <si>
    <t xml:space="preserve">Profit from operations before income tax </t>
  </si>
  <si>
    <t>Net profit</t>
  </si>
  <si>
    <t>Other comprehensive income</t>
  </si>
  <si>
    <t>Items that will be reclassified subsequently to profit or loss</t>
  </si>
  <si>
    <t>Income tax relating to components of other comprehensive income</t>
  </si>
  <si>
    <t xml:space="preserve">   will be reclassified subsequently to profit or loss</t>
  </si>
  <si>
    <t>Items that will not be reclassified subsequently to profit or loss</t>
  </si>
  <si>
    <t xml:space="preserve">   will not be reclassified subsequently to profit or loss</t>
  </si>
  <si>
    <t xml:space="preserve">Total other comprehensive income, net </t>
  </si>
  <si>
    <t>Total comprehensive income</t>
  </si>
  <si>
    <t>Earnings per share</t>
  </si>
  <si>
    <r>
      <t xml:space="preserve">Basic earnings per share </t>
    </r>
    <r>
      <rPr>
        <i/>
        <sz val="11"/>
        <rFont val="Times New Roman"/>
        <family val="1"/>
      </rPr>
      <t>(in Baht)</t>
    </r>
  </si>
  <si>
    <t>Statements of changes in equity</t>
  </si>
  <si>
    <t>(Losses) gains on</t>
  </si>
  <si>
    <t>investments in</t>
  </si>
  <si>
    <t>investments in debt</t>
  </si>
  <si>
    <t>equity instruments</t>
  </si>
  <si>
    <t>instruments at</t>
  </si>
  <si>
    <t>designated at</t>
  </si>
  <si>
    <t>fair value through</t>
  </si>
  <si>
    <t>Premium on</t>
  </si>
  <si>
    <t>other comprehensive</t>
  </si>
  <si>
    <t>Total other</t>
  </si>
  <si>
    <t>share captial</t>
  </si>
  <si>
    <t>income</t>
  </si>
  <si>
    <t>reserves</t>
  </si>
  <si>
    <t>Legal reserve</t>
  </si>
  <si>
    <t xml:space="preserve">   Net profit</t>
  </si>
  <si>
    <t xml:space="preserve">   Other comprehensive income</t>
  </si>
  <si>
    <t>Transfer to retained earnings</t>
  </si>
  <si>
    <t xml:space="preserve">Adjustments to reconcile profit from operations before </t>
  </si>
  <si>
    <t xml:space="preserve">   income tax to net cash receipts (payments) from operating activities</t>
  </si>
  <si>
    <t xml:space="preserve">   Properties for sales</t>
  </si>
  <si>
    <t>Interest received</t>
  </si>
  <si>
    <t>Dividends received</t>
  </si>
  <si>
    <t>Acquisition of investments in debt instruments measured at amortised cost</t>
  </si>
  <si>
    <t xml:space="preserve">Proceeds from redemption of investments in debt instruments measured </t>
  </si>
  <si>
    <t xml:space="preserve">   at amortised cost</t>
  </si>
  <si>
    <t xml:space="preserve">Acquisition of investments in debt instruments measured at fair value </t>
  </si>
  <si>
    <t>Proceeds from disposal and redemption of investments in debt instruments measured</t>
  </si>
  <si>
    <t>Proceeds from disposal and capital return of investments in equity instruments</t>
  </si>
  <si>
    <t xml:space="preserve">   designated at fair value through other comprehensive income</t>
  </si>
  <si>
    <t>Acquisition of intangible assets</t>
  </si>
  <si>
    <t xml:space="preserve">Cash at 1 January </t>
  </si>
  <si>
    <t>Supplementary disclosures of cash flow information</t>
  </si>
  <si>
    <t>Non-cash transactions:</t>
  </si>
  <si>
    <t xml:space="preserve">   Increase in properties for sales from transfering of assets for loan settlement</t>
  </si>
  <si>
    <t>Gains (losses) on investments in equity instruments designated at fair value</t>
  </si>
  <si>
    <t xml:space="preserve">   Increase in payable for purchase of assets on credit</t>
  </si>
  <si>
    <t>Net cash (used in) provided by operating activities</t>
  </si>
  <si>
    <t>Acquisition of premises and equipment</t>
  </si>
  <si>
    <t>Year ended 31 December</t>
  </si>
  <si>
    <t>Year ended 31 December 2023</t>
  </si>
  <si>
    <t>Year ended 31 December 2024</t>
  </si>
  <si>
    <t>Balance as at 31 December 2024</t>
  </si>
  <si>
    <t>Balance as at 31 December 2023</t>
  </si>
  <si>
    <t>Cash at 31 December</t>
  </si>
  <si>
    <t>Comprehensive income for the year</t>
  </si>
  <si>
    <t>Total comprehensive income for the year</t>
  </si>
  <si>
    <t xml:space="preserve">Acquisition of investments in equity instruments measured at fair value </t>
  </si>
  <si>
    <t>Dividend paid</t>
  </si>
  <si>
    <t xml:space="preserve">      Provisions for litigation</t>
  </si>
  <si>
    <t>Increase (decrease) in operating liabilities</t>
  </si>
  <si>
    <t>Transactions with owners, recorded directly in equity</t>
  </si>
  <si>
    <t>Total transactions with owners, recorded directly in equity</t>
  </si>
  <si>
    <t>Transfer to legal reserve</t>
  </si>
  <si>
    <t>10, 29</t>
  </si>
  <si>
    <t>13, 29</t>
  </si>
  <si>
    <t>19, 29</t>
  </si>
  <si>
    <t>20, 29</t>
  </si>
  <si>
    <t>21, 29</t>
  </si>
  <si>
    <t>22, 29</t>
  </si>
  <si>
    <t>29, 31</t>
  </si>
  <si>
    <t>24, 29</t>
  </si>
  <si>
    <t>29, 34</t>
  </si>
  <si>
    <t>29, 35</t>
  </si>
  <si>
    <t>Net gains (losses) on financial instruments measured at fair value</t>
  </si>
  <si>
    <t>Net (losses) gains on investments</t>
  </si>
  <si>
    <t>Actuarial (losses) gains on defined benefit plans</t>
  </si>
  <si>
    <t>Gains on investments in debt instruments measured at fair value</t>
  </si>
  <si>
    <t>Net decrease in cash</t>
  </si>
  <si>
    <t xml:space="preserve">      Losses on financial instruments measured at fair value through profit or loss</t>
  </si>
  <si>
    <t xml:space="preserve">      Losses (gains) on lease modification</t>
  </si>
  <si>
    <t xml:space="preserve">      Losses (gains) on sales of investments</t>
  </si>
  <si>
    <t>(Increase) decrease in operating assets</t>
  </si>
  <si>
    <t xml:space="preserve">   Increase in investments in equity instruments from debt-to-equity swap by the issuer</t>
  </si>
  <si>
    <t xml:space="preserve">      Losses on disposal/write-off of premises and equipment and intangible assets</t>
  </si>
  <si>
    <t>Net cash provided by investing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</si>
</sst>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164" formatCode="_(* #,##0_);_(* \(#,##0\);_(* &quot;-&quot;??_);_(@_)"/>
    <numFmt numFmtId="165" formatCode="_(* #,##0_);_(* \(#,##0\);_(* &quot;-     &quot;??_);_(@_)"/>
    <numFmt numFmtId="166" formatCode="0.0%"/>
    <numFmt numFmtId="167" formatCode="_(* #,##0.00_);_(* \(#,##0.00\);_(* &quot;-&quot;_);_(@_)"/>
    <numFmt numFmtId="168" formatCode="#,##0.000;\-#,##0.000"/>
  </numFmts>
  <fonts count="18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1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u/>
      <sz val="11"/>
      <name val="Times New Roman"/>
      <family val="1"/>
    </font>
    <font>
      <sz val="11"/>
      <color rgb="FFFF0000"/>
      <name val="Times New Roman"/>
      <family val="1"/>
    </font>
    <font>
      <b/>
      <i/>
      <sz val="11"/>
      <name val="Times New Roman"/>
      <family val="1"/>
    </font>
    <font>
      <sz val="16"/>
      <name val="Angsana New"/>
      <family val="1"/>
    </font>
    <font>
      <sz val="11"/>
      <name val="Times New Roman"/>
      <family val="1"/>
      <charset val="222"/>
    </font>
    <font>
      <sz val="11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0" fontId="6" fillId="0" borderId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0" fontId="6" fillId="0" borderId="0"/>
  </cellStyleXfs>
  <cellXfs count="91">
    <xf numFmtId="0" fontId="0" fillId="0" borderId="0" xfId="0"/>
    <xf numFmtId="38" fontId="7" fillId="0" borderId="0" xfId="0" applyNumberFormat="1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37" fontId="7" fillId="0" borderId="0" xfId="0" applyNumberFormat="1" applyFont="1" applyAlignment="1">
      <alignment horizontal="centerContinuous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38" fontId="7" fillId="0" borderId="0" xfId="0" applyNumberFormat="1" applyFont="1" applyAlignment="1">
      <alignment vertical="center"/>
    </xf>
    <xf numFmtId="37" fontId="7" fillId="0" borderId="0" xfId="0" applyNumberFormat="1" applyFont="1" applyAlignment="1">
      <alignment horizontal="center" vertical="center"/>
    </xf>
    <xf numFmtId="41" fontId="7" fillId="0" borderId="0" xfId="1" applyNumberFormat="1" applyFont="1" applyFill="1" applyAlignment="1">
      <alignment horizontal="right" vertical="center"/>
    </xf>
    <xf numFmtId="4" fontId="7" fillId="0" borderId="0" xfId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right" vertical="center"/>
    </xf>
    <xf numFmtId="41" fontId="7" fillId="4" borderId="0" xfId="1" applyNumberFormat="1" applyFont="1" applyFill="1" applyBorder="1" applyAlignment="1">
      <alignment horizontal="right" vertical="center"/>
    </xf>
    <xf numFmtId="167" fontId="7" fillId="0" borderId="0" xfId="1" applyNumberFormat="1" applyFont="1" applyFill="1" applyBorder="1" applyAlignment="1">
      <alignment horizontal="right" vertical="center"/>
    </xf>
    <xf numFmtId="37" fontId="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7" fontId="7" fillId="0" borderId="0" xfId="1" applyNumberFormat="1" applyFont="1" applyFill="1" applyAlignment="1">
      <alignment horizontal="right" vertical="center"/>
    </xf>
    <xf numFmtId="167" fontId="7" fillId="0" borderId="0" xfId="1" applyNumberFormat="1" applyFont="1" applyFill="1" applyBorder="1" applyAlignment="1">
      <alignment vertical="center"/>
    </xf>
    <xf numFmtId="41" fontId="7" fillId="0" borderId="5" xfId="1" applyNumberFormat="1" applyFont="1" applyFill="1" applyBorder="1" applyAlignment="1">
      <alignment horizontal="right" vertical="center"/>
    </xf>
    <xf numFmtId="37" fontId="7" fillId="0" borderId="0" xfId="0" applyNumberFormat="1" applyFont="1" applyAlignment="1">
      <alignment horizontal="right" vertical="center"/>
    </xf>
    <xf numFmtId="41" fontId="7" fillId="0" borderId="0" xfId="0" applyNumberFormat="1" applyFont="1" applyAlignment="1">
      <alignment vertical="center"/>
    </xf>
    <xf numFmtId="41" fontId="7" fillId="0" borderId="7" xfId="1" applyNumberFormat="1" applyFont="1" applyFill="1" applyBorder="1" applyAlignment="1">
      <alignment horizontal="right" vertical="center"/>
    </xf>
    <xf numFmtId="41" fontId="7" fillId="0" borderId="3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center" vertical="center"/>
    </xf>
    <xf numFmtId="41" fontId="13" fillId="0" borderId="0" xfId="1" applyNumberFormat="1" applyFont="1" applyFill="1" applyBorder="1" applyAlignment="1">
      <alignment horizontal="center" vertical="center"/>
    </xf>
    <xf numFmtId="41" fontId="13" fillId="0" borderId="0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vertical="center"/>
    </xf>
    <xf numFmtId="167" fontId="7" fillId="0" borderId="5" xfId="1" applyNumberFormat="1" applyFont="1" applyFill="1" applyBorder="1" applyAlignment="1">
      <alignment horizontal="right" vertical="center"/>
    </xf>
    <xf numFmtId="168" fontId="7" fillId="0" borderId="0" xfId="1" applyNumberFormat="1" applyFont="1" applyFill="1" applyBorder="1" applyAlignment="1">
      <alignment horizontal="right" vertical="center"/>
    </xf>
    <xf numFmtId="39" fontId="7" fillId="0" borderId="0" xfId="1" applyNumberFormat="1" applyFont="1" applyFill="1" applyBorder="1" applyAlignment="1">
      <alignment horizontal="right" vertical="center"/>
    </xf>
    <xf numFmtId="41" fontId="10" fillId="0" borderId="0" xfId="1" applyNumberFormat="1" applyFont="1" applyFill="1" applyBorder="1" applyAlignment="1">
      <alignment horizontal="right" vertical="center"/>
    </xf>
    <xf numFmtId="41" fontId="10" fillId="0" borderId="0" xfId="1" applyNumberFormat="1" applyFont="1" applyFill="1" applyBorder="1" applyAlignment="1">
      <alignment horizontal="center" vertical="center"/>
    </xf>
    <xf numFmtId="41" fontId="10" fillId="0" borderId="6" xfId="1" applyNumberFormat="1" applyFont="1" applyFill="1" applyBorder="1" applyAlignment="1">
      <alignment horizontal="right" vertical="center"/>
    </xf>
    <xf numFmtId="41" fontId="10" fillId="0" borderId="3" xfId="1" applyNumberFormat="1" applyFont="1" applyFill="1" applyBorder="1" applyAlignment="1">
      <alignment horizontal="center" vertical="center"/>
    </xf>
    <xf numFmtId="41" fontId="10" fillId="0" borderId="4" xfId="1" applyNumberFormat="1" applyFont="1" applyFill="1" applyBorder="1" applyAlignment="1">
      <alignment horizontal="right" vertical="center"/>
    </xf>
    <xf numFmtId="41" fontId="10" fillId="0" borderId="6" xfId="1" applyNumberFormat="1" applyFont="1" applyFill="1" applyBorder="1" applyAlignment="1">
      <alignment horizontal="center" vertical="center"/>
    </xf>
    <xf numFmtId="41" fontId="7" fillId="0" borderId="0" xfId="0" applyNumberFormat="1" applyFont="1" applyAlignment="1">
      <alignment horizontal="center" vertical="center"/>
    </xf>
    <xf numFmtId="41" fontId="7" fillId="0" borderId="0" xfId="0" applyNumberFormat="1" applyFont="1" applyAlignment="1">
      <alignment horizontal="right" vertical="center"/>
    </xf>
    <xf numFmtId="0" fontId="14" fillId="0" borderId="0" xfId="0" applyFont="1" applyAlignment="1">
      <alignment vertical="center"/>
    </xf>
    <xf numFmtId="37" fontId="7" fillId="0" borderId="0" xfId="0" quotePrefix="1" applyNumberFormat="1" applyFont="1" applyAlignment="1">
      <alignment horizontal="center" vertical="center"/>
    </xf>
    <xf numFmtId="41" fontId="10" fillId="0" borderId="5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167" fontId="10" fillId="0" borderId="0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39" fontId="7" fillId="0" borderId="0" xfId="1" applyNumberFormat="1" applyFont="1" applyFill="1" applyBorder="1" applyAlignment="1">
      <alignment vertical="center"/>
    </xf>
    <xf numFmtId="37" fontId="10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vertical="center"/>
    </xf>
    <xf numFmtId="37" fontId="8" fillId="0" borderId="0" xfId="0" applyNumberFormat="1" applyFont="1" applyAlignment="1">
      <alignment horizontal="center" vertical="center"/>
    </xf>
    <xf numFmtId="41" fontId="15" fillId="0" borderId="0" xfId="12" applyNumberFormat="1" applyFont="1" applyFill="1" applyAlignment="1">
      <alignment horizontal="right" vertical="center"/>
    </xf>
    <xf numFmtId="167" fontId="15" fillId="0" borderId="0" xfId="12" applyNumberFormat="1" applyFont="1" applyFill="1" applyAlignment="1">
      <alignment vertical="center"/>
    </xf>
    <xf numFmtId="49" fontId="7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center" vertical="center"/>
    </xf>
    <xf numFmtId="164" fontId="7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1" fontId="8" fillId="0" borderId="0" xfId="0" applyNumberFormat="1" applyFont="1" applyAlignment="1">
      <alignment horizontal="center" vertical="center"/>
    </xf>
    <xf numFmtId="0" fontId="7" fillId="0" borderId="0" xfId="11" applyFont="1" applyAlignment="1">
      <alignment horizontal="left" vertical="center"/>
    </xf>
    <xf numFmtId="38" fontId="7" fillId="0" borderId="0" xfId="0" applyNumberFormat="1" applyFont="1" applyAlignment="1">
      <alignment horizontal="left" vertical="center"/>
    </xf>
    <xf numFmtId="38" fontId="7" fillId="0" borderId="0" xfId="0" quotePrefix="1" applyNumberFormat="1" applyFont="1" applyAlignment="1">
      <alignment horizontal="left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vertical="center"/>
    </xf>
    <xf numFmtId="38" fontId="8" fillId="0" borderId="0" xfId="0" applyNumberFormat="1" applyFont="1" applyAlignment="1">
      <alignment vertical="center"/>
    </xf>
    <xf numFmtId="41" fontId="7" fillId="0" borderId="3" xfId="0" applyNumberFormat="1" applyFont="1" applyBorder="1" applyAlignment="1">
      <alignment horizontal="right" vertical="center"/>
    </xf>
    <xf numFmtId="38" fontId="8" fillId="0" borderId="0" xfId="0" applyNumberFormat="1" applyFont="1" applyAlignment="1">
      <alignment horizontal="left" vertical="center"/>
    </xf>
    <xf numFmtId="38" fontId="10" fillId="0" borderId="0" xfId="0" applyNumberFormat="1" applyFont="1" applyAlignment="1">
      <alignment vertical="center"/>
    </xf>
    <xf numFmtId="41" fontId="10" fillId="0" borderId="6" xfId="0" applyNumberFormat="1" applyFont="1" applyBorder="1" applyAlignment="1">
      <alignment horizontal="right" vertical="center"/>
    </xf>
    <xf numFmtId="41" fontId="10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64" fontId="7" fillId="0" borderId="0" xfId="0" applyNumberFormat="1" applyFont="1" applyAlignment="1">
      <alignment horizontal="center" vertical="center"/>
    </xf>
    <xf numFmtId="41" fontId="10" fillId="0" borderId="6" xfId="0" applyNumberFormat="1" applyFont="1" applyBorder="1" applyAlignment="1">
      <alignment horizontal="center" vertical="center"/>
    </xf>
    <xf numFmtId="41" fontId="10" fillId="0" borderId="0" xfId="0" applyNumberFormat="1" applyFont="1" applyAlignment="1">
      <alignment horizontal="center" vertical="center"/>
    </xf>
    <xf numFmtId="41" fontId="10" fillId="0" borderId="4" xfId="0" applyNumberFormat="1" applyFont="1" applyBorder="1" applyAlignment="1">
      <alignment horizontal="right" vertical="center"/>
    </xf>
    <xf numFmtId="41" fontId="13" fillId="0" borderId="0" xfId="0" applyNumberFormat="1" applyFont="1" applyAlignment="1">
      <alignment horizontal="right" vertical="center"/>
    </xf>
    <xf numFmtId="38" fontId="16" fillId="5" borderId="0" xfId="0" applyNumberFormat="1" applyFont="1" applyFill="1" applyAlignment="1">
      <alignment horizontal="left" vertical="center"/>
    </xf>
    <xf numFmtId="0" fontId="8" fillId="0" borderId="0" xfId="0" quotePrefix="1" applyFont="1" applyAlignment="1">
      <alignment horizontal="center" vertical="center"/>
    </xf>
    <xf numFmtId="0" fontId="7" fillId="0" borderId="0" xfId="0" applyFont="1"/>
    <xf numFmtId="0" fontId="14" fillId="0" borderId="0" xfId="0" applyFont="1" applyAlignment="1">
      <alignment horizontal="center" vertical="center"/>
    </xf>
    <xf numFmtId="168" fontId="7" fillId="0" borderId="0" xfId="0" applyNumberFormat="1" applyFont="1" applyAlignment="1">
      <alignment vertical="center"/>
    </xf>
    <xf numFmtId="41" fontId="17" fillId="0" borderId="0" xfId="0" applyNumberFormat="1" applyFont="1" applyAlignment="1">
      <alignment horizontal="right" vertical="center"/>
    </xf>
    <xf numFmtId="41" fontId="17" fillId="0" borderId="0" xfId="0" applyNumberFormat="1" applyFont="1" applyFill="1" applyAlignment="1">
      <alignment horizontal="right" vertical="center"/>
    </xf>
    <xf numFmtId="0" fontId="8" fillId="0" borderId="0" xfId="0" quotePrefix="1" applyFont="1" applyAlignment="1">
      <alignment horizontal="center" vertical="center"/>
    </xf>
    <xf numFmtId="0" fontId="7" fillId="0" borderId="0" xfId="0" quotePrefix="1" applyFont="1" applyAlignment="1">
      <alignment horizontal="center" vertical="center"/>
    </xf>
    <xf numFmtId="49" fontId="7" fillId="0" borderId="0" xfId="0" applyNumberFormat="1" applyFont="1" applyAlignment="1">
      <alignment horizontal="center" wrapText="1"/>
    </xf>
    <xf numFmtId="0" fontId="7" fillId="0" borderId="0" xfId="0" applyFont="1"/>
    <xf numFmtId="37" fontId="7" fillId="0" borderId="3" xfId="0" applyNumberFormat="1" applyFont="1" applyBorder="1" applyAlignment="1">
      <alignment horizontal="center" vertical="center"/>
    </xf>
    <xf numFmtId="37" fontId="8" fillId="0" borderId="0" xfId="0" applyNumberFormat="1" applyFont="1" applyAlignment="1">
      <alignment horizontal="center" vertical="center"/>
    </xf>
  </cellXfs>
  <cellStyles count="15">
    <cellStyle name="Comma" xfId="1" builtinId="3"/>
    <cellStyle name="Comma 140" xfId="13" xr:uid="{825CC63D-56C7-427D-BE04-8CDC23A8B4AD}"/>
    <cellStyle name="Comma 155" xfId="12" xr:uid="{FCA36714-98BB-474B-81E7-286E70D03E47}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 3 3" xfId="14" xr:uid="{1F50DF9B-FE1F-4B1A-B3E5-AD324C9C521C}"/>
    <cellStyle name="Normal_SCBT_ENG_31Mar06_Excel" xfId="11" xr:uid="{D8A1EA91-D75F-4FF8-969C-133248C3C6A9}"/>
    <cellStyle name="Percent [2]" xfId="9" xr:uid="{00000000-0005-0000-0000-000009000000}"/>
    <cellStyle name="Quantity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3933265</xdr:colOff>
      <xdr:row>0</xdr:row>
      <xdr:rowOff>0</xdr:rowOff>
    </xdr:from>
    <xdr:to>
      <xdr:col>6</xdr:col>
      <xdr:colOff>414648</xdr:colOff>
      <xdr:row>4</xdr:row>
      <xdr:rowOff>190618</xdr:rowOff>
    </xdr:to>
    <xdr:pic>
      <xdr:nvPicPr>
        <xdr:cNvPr id="4" name="Picture 1" hidden="1">
          <a:extLst>
            <a:ext uri="{FF2B5EF4-FFF2-40B4-BE49-F238E27FC236}">
              <a16:creationId xmlns:a16="http://schemas.microsoft.com/office/drawing/2014/main" id="{325D181F-B203-4FF5-8C9E-87BFA0DD8C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933265" y="0"/>
          <a:ext cx="2532559" cy="1400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247650</xdr:colOff>
      <xdr:row>18</xdr:row>
      <xdr:rowOff>181841</xdr:rowOff>
    </xdr:from>
    <xdr:to>
      <xdr:col>6</xdr:col>
      <xdr:colOff>890154</xdr:colOff>
      <xdr:row>19</xdr:row>
      <xdr:rowOff>0</xdr:rowOff>
    </xdr:to>
    <xdr:pic>
      <xdr:nvPicPr>
        <xdr:cNvPr id="6" name="Picture 4" hidden="1">
          <a:extLst>
            <a:ext uri="{FF2B5EF4-FFF2-40B4-BE49-F238E27FC236}">
              <a16:creationId xmlns:a16="http://schemas.microsoft.com/office/drawing/2014/main" id="{F1EF6A21-8661-4740-8113-C22763221C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854286" y="6399068"/>
          <a:ext cx="2062595" cy="839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3688773</xdr:colOff>
      <xdr:row>19</xdr:row>
      <xdr:rowOff>277092</xdr:rowOff>
    </xdr:from>
    <xdr:to>
      <xdr:col>6</xdr:col>
      <xdr:colOff>170156</xdr:colOff>
      <xdr:row>24</xdr:row>
      <xdr:rowOff>155982</xdr:rowOff>
    </xdr:to>
    <xdr:pic>
      <xdr:nvPicPr>
        <xdr:cNvPr id="7" name="Picture 1" hidden="1">
          <a:extLst>
            <a:ext uri="{FF2B5EF4-FFF2-40B4-BE49-F238E27FC236}">
              <a16:creationId xmlns:a16="http://schemas.microsoft.com/office/drawing/2014/main" id="{D1603C35-2736-4521-BE97-2D55308074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88773" y="7741228"/>
          <a:ext cx="2508110" cy="1437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282287</xdr:colOff>
      <xdr:row>52</xdr:row>
      <xdr:rowOff>199159</xdr:rowOff>
    </xdr:from>
    <xdr:to>
      <xdr:col>6</xdr:col>
      <xdr:colOff>924791</xdr:colOff>
      <xdr:row>56</xdr:row>
      <xdr:rowOff>103909</xdr:rowOff>
    </xdr:to>
    <xdr:pic>
      <xdr:nvPicPr>
        <xdr:cNvPr id="8" name="Picture 4" hidden="1">
          <a:extLst>
            <a:ext uri="{FF2B5EF4-FFF2-40B4-BE49-F238E27FC236}">
              <a16:creationId xmlns:a16="http://schemas.microsoft.com/office/drawing/2014/main" id="{8BCB424C-D2F1-43FC-9DA2-D8C722DD3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888923" y="17638568"/>
          <a:ext cx="2062595" cy="839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3546282</xdr:colOff>
      <xdr:row>20</xdr:row>
      <xdr:rowOff>246491</xdr:rowOff>
    </xdr:from>
    <xdr:to>
      <xdr:col>4</xdr:col>
      <xdr:colOff>723569</xdr:colOff>
      <xdr:row>23</xdr:row>
      <xdr:rowOff>230587</xdr:rowOff>
    </xdr:to>
    <xdr:pic>
      <xdr:nvPicPr>
        <xdr:cNvPr id="9" name="Picture 8" hidden="1">
          <a:extLst>
            <a:ext uri="{FF2B5EF4-FFF2-40B4-BE49-F238E27FC236}">
              <a16:creationId xmlns:a16="http://schemas.microsoft.com/office/drawing/2014/main" id="{EBB4AE6D-4C5B-42C2-A7CE-4F8606EEFA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282" y="7195931"/>
          <a:ext cx="2170706" cy="890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4102873</xdr:colOff>
      <xdr:row>0</xdr:row>
      <xdr:rowOff>230588</xdr:rowOff>
    </xdr:from>
    <xdr:to>
      <xdr:col>4</xdr:col>
      <xdr:colOff>1280160</xdr:colOff>
      <xdr:row>3</xdr:row>
      <xdr:rowOff>214685</xdr:rowOff>
    </xdr:to>
    <xdr:pic>
      <xdr:nvPicPr>
        <xdr:cNvPr id="10" name="Picture 9" hidden="1">
          <a:extLst>
            <a:ext uri="{FF2B5EF4-FFF2-40B4-BE49-F238E27FC236}">
              <a16:creationId xmlns:a16="http://schemas.microsoft.com/office/drawing/2014/main" id="{E020159D-EB23-4C5F-9388-87F1AA5ABB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2873" y="230588"/>
          <a:ext cx="2170706" cy="8905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6</xdr:col>
      <xdr:colOff>381000</xdr:colOff>
      <xdr:row>4</xdr:row>
      <xdr:rowOff>152400</xdr:rowOff>
    </xdr:to>
    <xdr:pic>
      <xdr:nvPicPr>
        <xdr:cNvPr id="11" name="Picture 1" hidden="1">
          <a:extLst>
            <a:ext uri="{FF2B5EF4-FFF2-40B4-BE49-F238E27FC236}">
              <a16:creationId xmlns:a16="http://schemas.microsoft.com/office/drawing/2014/main" id="{B3C988C7-2950-4293-9B9F-8D6C9F45E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099560" y="0"/>
          <a:ext cx="253746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4059382</xdr:colOff>
      <xdr:row>19</xdr:row>
      <xdr:rowOff>277091</xdr:rowOff>
    </xdr:from>
    <xdr:to>
      <xdr:col>6</xdr:col>
      <xdr:colOff>339437</xdr:colOff>
      <xdr:row>24</xdr:row>
      <xdr:rowOff>124691</xdr:rowOff>
    </xdr:to>
    <xdr:pic>
      <xdr:nvPicPr>
        <xdr:cNvPr id="12" name="Picture 1" hidden="1">
          <a:extLst>
            <a:ext uri="{FF2B5EF4-FFF2-40B4-BE49-F238E27FC236}">
              <a16:creationId xmlns:a16="http://schemas.microsoft.com/office/drawing/2014/main" id="{91A93E59-97D9-44A8-8531-1CA50C690B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059382" y="6982691"/>
          <a:ext cx="254231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277091</xdr:colOff>
      <xdr:row>53</xdr:row>
      <xdr:rowOff>180109</xdr:rowOff>
    </xdr:from>
    <xdr:to>
      <xdr:col>6</xdr:col>
      <xdr:colOff>1040575</xdr:colOff>
      <xdr:row>57</xdr:row>
      <xdr:rowOff>187729</xdr:rowOff>
    </xdr:to>
    <xdr:pic>
      <xdr:nvPicPr>
        <xdr:cNvPr id="13" name="Picture 12" hidden="1">
          <a:extLst>
            <a:ext uri="{FF2B5EF4-FFF2-40B4-BE49-F238E27FC236}">
              <a16:creationId xmlns:a16="http://schemas.microsoft.com/office/drawing/2014/main" id="{BA824F8F-8439-452A-AC08-5CE1BE7628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488873" y="16944109"/>
          <a:ext cx="2813957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484909</xdr:colOff>
      <xdr:row>17</xdr:row>
      <xdr:rowOff>0</xdr:rowOff>
    </xdr:from>
    <xdr:to>
      <xdr:col>6</xdr:col>
      <xdr:colOff>1248393</xdr:colOff>
      <xdr:row>20</xdr:row>
      <xdr:rowOff>6235</xdr:rowOff>
    </xdr:to>
    <xdr:pic>
      <xdr:nvPicPr>
        <xdr:cNvPr id="14" name="Picture 13" hidden="1">
          <a:extLst>
            <a:ext uri="{FF2B5EF4-FFF2-40B4-BE49-F238E27FC236}">
              <a16:creationId xmlns:a16="http://schemas.microsoft.com/office/drawing/2014/main" id="{6065049D-2D82-468D-9B0C-D117FF34F2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691149" y="6094615"/>
          <a:ext cx="2813264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3853543</xdr:colOff>
      <xdr:row>20</xdr:row>
      <xdr:rowOff>87086</xdr:rowOff>
    </xdr:from>
    <xdr:to>
      <xdr:col>6</xdr:col>
      <xdr:colOff>52252</xdr:colOff>
      <xdr:row>24</xdr:row>
      <xdr:rowOff>239486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8391CBF3-64E6-47C3-995C-79571467D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853543" y="7097486"/>
          <a:ext cx="245799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3962400</xdr:colOff>
      <xdr:row>0</xdr:row>
      <xdr:rowOff>21772</xdr:rowOff>
    </xdr:from>
    <xdr:to>
      <xdr:col>6</xdr:col>
      <xdr:colOff>161109</xdr:colOff>
      <xdr:row>4</xdr:row>
      <xdr:rowOff>174172</xdr:rowOff>
    </xdr:to>
    <xdr:pic>
      <xdr:nvPicPr>
        <xdr:cNvPr id="3" name="Picture 1" hidden="1">
          <a:extLst>
            <a:ext uri="{FF2B5EF4-FFF2-40B4-BE49-F238E27FC236}">
              <a16:creationId xmlns:a16="http://schemas.microsoft.com/office/drawing/2014/main" id="{92020982-4EFC-4F70-8922-DA389E2AFF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962400" y="21772"/>
          <a:ext cx="245799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1371600</xdr:colOff>
      <xdr:row>16</xdr:row>
      <xdr:rowOff>54428</xdr:rowOff>
    </xdr:from>
    <xdr:to>
      <xdr:col>1</xdr:col>
      <xdr:colOff>90352</xdr:colOff>
      <xdr:row>18</xdr:row>
      <xdr:rowOff>62048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6AEFE806-3807-41BC-94F0-94752CC7E9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371600" y="5540828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261258</xdr:colOff>
      <xdr:row>53</xdr:row>
      <xdr:rowOff>250371</xdr:rowOff>
    </xdr:from>
    <xdr:to>
      <xdr:col>6</xdr:col>
      <xdr:colOff>1124495</xdr:colOff>
      <xdr:row>57</xdr:row>
      <xdr:rowOff>257991</xdr:rowOff>
    </xdr:to>
    <xdr:pic>
      <xdr:nvPicPr>
        <xdr:cNvPr id="15" name="Picture 14" hidden="1">
          <a:extLst>
            <a:ext uri="{FF2B5EF4-FFF2-40B4-BE49-F238E27FC236}">
              <a16:creationId xmlns:a16="http://schemas.microsoft.com/office/drawing/2014/main" id="{B98D07FB-0D42-4D9E-9AF7-3AFB60C4D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561115" y="17014371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1371600</xdr:colOff>
      <xdr:row>16</xdr:row>
      <xdr:rowOff>54428</xdr:rowOff>
    </xdr:from>
    <xdr:to>
      <xdr:col>1</xdr:col>
      <xdr:colOff>90352</xdr:colOff>
      <xdr:row>18</xdr:row>
      <xdr:rowOff>62048</xdr:rowOff>
    </xdr:to>
    <xdr:pic>
      <xdr:nvPicPr>
        <xdr:cNvPr id="16" name="Picture 15" hidden="1">
          <a:extLst>
            <a:ext uri="{FF2B5EF4-FFF2-40B4-BE49-F238E27FC236}">
              <a16:creationId xmlns:a16="http://schemas.microsoft.com/office/drawing/2014/main" id="{87891637-F149-4A1F-BE74-18741ECEC0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371600" y="5540828"/>
          <a:ext cx="2897052" cy="6203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4069976</xdr:colOff>
      <xdr:row>35</xdr:row>
      <xdr:rowOff>44824</xdr:rowOff>
    </xdr:from>
    <xdr:to>
      <xdr:col>5</xdr:col>
      <xdr:colOff>19595</xdr:colOff>
      <xdr:row>39</xdr:row>
      <xdr:rowOff>197224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5B1E2E49-2521-40A6-AF00-0BFDF29AB2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069976" y="32658424"/>
          <a:ext cx="245799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17929</xdr:rowOff>
    </xdr:from>
    <xdr:to>
      <xdr:col>5</xdr:col>
      <xdr:colOff>118207</xdr:colOff>
      <xdr:row>3</xdr:row>
      <xdr:rowOff>0</xdr:rowOff>
    </xdr:to>
    <xdr:pic>
      <xdr:nvPicPr>
        <xdr:cNvPr id="3" name="Picture 1" hidden="1">
          <a:extLst>
            <a:ext uri="{FF2B5EF4-FFF2-40B4-BE49-F238E27FC236}">
              <a16:creationId xmlns:a16="http://schemas.microsoft.com/office/drawing/2014/main" id="{730C96AE-7F4B-474A-B37B-1E62C8925C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168588" y="21658729"/>
          <a:ext cx="245799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32</xdr:row>
      <xdr:rowOff>44823</xdr:rowOff>
    </xdr:from>
    <xdr:to>
      <xdr:col>5</xdr:col>
      <xdr:colOff>913184</xdr:colOff>
      <xdr:row>34</xdr:row>
      <xdr:rowOff>52443</xdr:rowOff>
    </xdr:to>
    <xdr:pic>
      <xdr:nvPicPr>
        <xdr:cNvPr id="17" name="Picture 16" hidden="1">
          <a:extLst>
            <a:ext uri="{FF2B5EF4-FFF2-40B4-BE49-F238E27FC236}">
              <a16:creationId xmlns:a16="http://schemas.microsoft.com/office/drawing/2014/main" id="{137EFFED-E05E-4FE3-B04B-24F80AC007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598894" y="31439223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17929</xdr:rowOff>
    </xdr:from>
    <xdr:to>
      <xdr:col>5</xdr:col>
      <xdr:colOff>118207</xdr:colOff>
      <xdr:row>38</xdr:row>
      <xdr:rowOff>0</xdr:rowOff>
    </xdr:to>
    <xdr:pic>
      <xdr:nvPicPr>
        <xdr:cNvPr id="21" name="Picture 1" hidden="1">
          <a:extLst>
            <a:ext uri="{FF2B5EF4-FFF2-40B4-BE49-F238E27FC236}">
              <a16:creationId xmlns:a16="http://schemas.microsoft.com/office/drawing/2014/main" id="{390A91D6-B71C-4754-8FCB-1FC5CE809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051300" y="22573129"/>
          <a:ext cx="1947007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3788229</xdr:colOff>
      <xdr:row>0</xdr:row>
      <xdr:rowOff>0</xdr:rowOff>
    </xdr:from>
    <xdr:to>
      <xdr:col>3</xdr:col>
      <xdr:colOff>1054826</xdr:colOff>
      <xdr:row>6</xdr:row>
      <xdr:rowOff>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2D67415C-277B-4C81-BABD-AF96AD2647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788229" y="0"/>
          <a:ext cx="2459083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3886200</xdr:colOff>
      <xdr:row>42</xdr:row>
      <xdr:rowOff>32657</xdr:rowOff>
    </xdr:from>
    <xdr:to>
      <xdr:col>4</xdr:col>
      <xdr:colOff>20683</xdr:colOff>
      <xdr:row>46</xdr:row>
      <xdr:rowOff>0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DB263370-2536-4DB3-A5B6-D7BDF1C7FF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886200" y="12224657"/>
          <a:ext cx="2459083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2692037</xdr:colOff>
      <xdr:row>38</xdr:row>
      <xdr:rowOff>145869</xdr:rowOff>
    </xdr:from>
    <xdr:to>
      <xdr:col>3</xdr:col>
      <xdr:colOff>322217</xdr:colOff>
      <xdr:row>41</xdr:row>
      <xdr:rowOff>153489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B3203AC4-62DD-75A2-FF84-D68A00902B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2692037" y="10813869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2569028</xdr:colOff>
      <xdr:row>77</xdr:row>
      <xdr:rowOff>43543</xdr:rowOff>
    </xdr:from>
    <xdr:to>
      <xdr:col>3</xdr:col>
      <xdr:colOff>199208</xdr:colOff>
      <xdr:row>79</xdr:row>
      <xdr:rowOff>51163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8BE40D05-6980-4D0F-B334-1F29BC182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2569028" y="21379543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9"/>
  <sheetViews>
    <sheetView showGridLines="0" view="pageBreakPreview" topLeftCell="A50" zoomScale="70" zoomScaleNormal="70" zoomScaleSheetLayoutView="70" workbookViewId="0">
      <selection activeCell="A15" sqref="A15"/>
    </sheetView>
  </sheetViews>
  <sheetFormatPr defaultColWidth="10.81640625" defaultRowHeight="24" customHeight="1"/>
  <cols>
    <col min="1" max="1" width="56.1796875" style="6" customWidth="1"/>
    <col min="2" max="2" width="3.453125" style="6" customWidth="1"/>
    <col min="3" max="3" width="6.81640625" style="51" customWidth="1"/>
    <col min="4" max="4" width="1.1796875" style="6" customWidth="1"/>
    <col min="5" max="5" width="19.1796875" style="16" customWidth="1"/>
    <col min="6" max="6" width="1.1796875" style="6" customWidth="1"/>
    <col min="7" max="7" width="18.54296875" style="16" customWidth="1"/>
    <col min="8" max="8" width="0.81640625" style="6" customWidth="1"/>
    <col min="9" max="16384" width="10.81640625" style="6"/>
  </cols>
  <sheetData>
    <row r="1" spans="1:7" s="4" customFormat="1" ht="24" customHeight="1">
      <c r="A1" s="5" t="s">
        <v>50</v>
      </c>
      <c r="B1" s="1"/>
      <c r="C1" s="50"/>
      <c r="D1" s="2"/>
      <c r="E1" s="3"/>
      <c r="F1" s="2"/>
      <c r="G1" s="3"/>
    </row>
    <row r="2" spans="1:7" s="4" customFormat="1" ht="24" customHeight="1">
      <c r="A2" s="17" t="s">
        <v>42</v>
      </c>
      <c r="B2" s="2"/>
      <c r="C2" s="50"/>
      <c r="D2" s="2"/>
      <c r="E2" s="3"/>
      <c r="F2" s="2"/>
      <c r="G2" s="3"/>
    </row>
    <row r="3" spans="1:7" ht="24" customHeight="1">
      <c r="E3" s="55"/>
      <c r="G3" s="55"/>
    </row>
    <row r="4" spans="1:7" ht="24" customHeight="1">
      <c r="C4" s="7"/>
      <c r="E4" s="86" t="s">
        <v>72</v>
      </c>
      <c r="F4" s="86"/>
      <c r="G4" s="86"/>
    </row>
    <row r="5" spans="1:7" ht="24" customHeight="1">
      <c r="A5" s="8" t="s">
        <v>12</v>
      </c>
      <c r="C5" s="7" t="s">
        <v>0</v>
      </c>
      <c r="E5" s="56">
        <v>2024</v>
      </c>
      <c r="G5" s="56">
        <v>2023</v>
      </c>
    </row>
    <row r="6" spans="1:7" ht="24" customHeight="1">
      <c r="C6" s="7"/>
      <c r="E6" s="85" t="s">
        <v>70</v>
      </c>
      <c r="F6" s="85"/>
      <c r="G6" s="85"/>
    </row>
    <row r="7" spans="1:7" ht="24" customHeight="1">
      <c r="A7" s="6" t="s">
        <v>13</v>
      </c>
      <c r="B7" s="9"/>
      <c r="C7" s="7"/>
      <c r="D7" s="7"/>
      <c r="E7" s="11">
        <v>643315</v>
      </c>
      <c r="F7" s="12"/>
      <c r="G7" s="11">
        <v>691375</v>
      </c>
    </row>
    <row r="8" spans="1:7" ht="24" customHeight="1">
      <c r="A8" s="6" t="s">
        <v>73</v>
      </c>
      <c r="B8" s="9"/>
      <c r="C8" s="7" t="s">
        <v>171</v>
      </c>
      <c r="D8" s="7"/>
      <c r="E8" s="11">
        <v>42391341</v>
      </c>
      <c r="F8" s="12"/>
      <c r="G8" s="11">
        <v>33153769</v>
      </c>
    </row>
    <row r="9" spans="1:7" ht="24" customHeight="1">
      <c r="A9" s="6" t="s">
        <v>48</v>
      </c>
      <c r="B9" s="9"/>
      <c r="C9" s="7">
        <v>11</v>
      </c>
      <c r="D9" s="7"/>
      <c r="E9" s="11">
        <v>404812</v>
      </c>
      <c r="F9" s="12"/>
      <c r="G9" s="11">
        <v>703326</v>
      </c>
    </row>
    <row r="10" spans="1:7" ht="24" customHeight="1">
      <c r="A10" s="6" t="s">
        <v>74</v>
      </c>
      <c r="B10" s="9"/>
      <c r="C10" s="7">
        <v>12</v>
      </c>
      <c r="D10" s="7"/>
      <c r="E10" s="13">
        <v>42728152</v>
      </c>
      <c r="F10" s="12"/>
      <c r="G10" s="11">
        <v>42864249</v>
      </c>
    </row>
    <row r="11" spans="1:7" ht="24" customHeight="1">
      <c r="A11" s="6" t="s">
        <v>75</v>
      </c>
      <c r="C11" s="7" t="s">
        <v>172</v>
      </c>
      <c r="D11" s="7"/>
      <c r="E11" s="13">
        <v>241882214</v>
      </c>
      <c r="F11" s="13"/>
      <c r="G11" s="11">
        <v>226667930</v>
      </c>
    </row>
    <row r="12" spans="1:7" ht="24" customHeight="1">
      <c r="A12" s="6" t="s">
        <v>76</v>
      </c>
      <c r="C12" s="7">
        <v>15</v>
      </c>
      <c r="D12" s="7"/>
      <c r="E12" s="13">
        <v>8124222</v>
      </c>
      <c r="F12" s="13"/>
      <c r="G12" s="11">
        <v>8304680</v>
      </c>
    </row>
    <row r="13" spans="1:7" ht="24" customHeight="1">
      <c r="A13" s="6" t="s">
        <v>77</v>
      </c>
      <c r="B13" s="9"/>
      <c r="C13" s="7">
        <v>16</v>
      </c>
      <c r="D13" s="7"/>
      <c r="E13" s="13">
        <v>438610</v>
      </c>
      <c r="F13" s="15"/>
      <c r="G13" s="11">
        <v>352028</v>
      </c>
    </row>
    <row r="14" spans="1:7" ht="24" customHeight="1">
      <c r="A14" s="6" t="s">
        <v>78</v>
      </c>
      <c r="B14" s="9"/>
      <c r="C14" s="7">
        <v>31</v>
      </c>
      <c r="D14" s="7"/>
      <c r="E14" s="13">
        <v>631523</v>
      </c>
      <c r="F14" s="15"/>
      <c r="G14" s="11">
        <v>662909</v>
      </c>
    </row>
    <row r="15" spans="1:7" ht="24" customHeight="1">
      <c r="A15" s="6" t="s">
        <v>79</v>
      </c>
      <c r="B15" s="9"/>
      <c r="C15" s="7">
        <v>17</v>
      </c>
      <c r="D15" s="7"/>
      <c r="E15" s="13">
        <v>436370</v>
      </c>
      <c r="F15" s="15"/>
      <c r="G15" s="11">
        <v>310299</v>
      </c>
    </row>
    <row r="16" spans="1:7" ht="24" customHeight="1">
      <c r="A16" s="6" t="s">
        <v>44</v>
      </c>
      <c r="B16" s="9"/>
      <c r="C16" s="7">
        <v>18</v>
      </c>
      <c r="D16" s="7"/>
      <c r="E16" s="13">
        <v>1611636</v>
      </c>
      <c r="F16" s="15"/>
      <c r="G16" s="11">
        <v>1683183</v>
      </c>
    </row>
    <row r="17" spans="1:7" ht="24" customHeight="1">
      <c r="A17" s="6" t="s">
        <v>32</v>
      </c>
      <c r="B17" s="9"/>
      <c r="C17" s="7"/>
      <c r="D17" s="7"/>
      <c r="E17" s="13">
        <v>103414</v>
      </c>
      <c r="F17" s="15"/>
      <c r="G17" s="13">
        <v>100050</v>
      </c>
    </row>
    <row r="18" spans="1:7" ht="24" customHeight="1">
      <c r="A18" s="6" t="s">
        <v>80</v>
      </c>
      <c r="B18" s="9"/>
      <c r="C18" s="7" t="s">
        <v>173</v>
      </c>
      <c r="D18" s="7"/>
      <c r="E18" s="13">
        <v>1050296</v>
      </c>
      <c r="F18" s="15"/>
      <c r="G18" s="13">
        <v>845282</v>
      </c>
    </row>
    <row r="19" spans="1:7" ht="24" customHeight="1" thickBot="1">
      <c r="A19" s="8" t="s">
        <v>14</v>
      </c>
      <c r="B19" s="9"/>
      <c r="E19" s="38">
        <f>SUM(E7:E18)</f>
        <v>340445905</v>
      </c>
      <c r="F19" s="34"/>
      <c r="G19" s="38">
        <f>SUM(G7:G18)</f>
        <v>316339080</v>
      </c>
    </row>
    <row r="20" spans="1:7" ht="24" customHeight="1" thickTop="1">
      <c r="A20" s="9"/>
      <c r="B20" s="9"/>
      <c r="E20" s="57"/>
      <c r="F20" s="58"/>
      <c r="G20" s="57"/>
    </row>
    <row r="21" spans="1:7" ht="24" customHeight="1">
      <c r="A21" s="9"/>
      <c r="B21" s="9"/>
    </row>
    <row r="22" spans="1:7" ht="24" hidden="1" customHeight="1">
      <c r="A22" s="9"/>
      <c r="B22" s="9"/>
    </row>
    <row r="23" spans="1:7" s="4" customFormat="1" ht="24" customHeight="1">
      <c r="A23" s="5" t="s">
        <v>50</v>
      </c>
      <c r="B23" s="1"/>
      <c r="C23" s="50"/>
      <c r="D23" s="2"/>
      <c r="E23" s="3"/>
      <c r="F23" s="2"/>
      <c r="G23" s="3"/>
    </row>
    <row r="24" spans="1:7" s="4" customFormat="1" ht="24" customHeight="1">
      <c r="A24" s="17" t="s">
        <v>42</v>
      </c>
      <c r="B24" s="2"/>
      <c r="C24" s="50"/>
      <c r="D24" s="2"/>
      <c r="E24" s="3"/>
      <c r="F24" s="2"/>
      <c r="G24" s="3"/>
    </row>
    <row r="25" spans="1:7" ht="24" customHeight="1">
      <c r="E25" s="55"/>
      <c r="G25" s="55"/>
    </row>
    <row r="26" spans="1:7" ht="24" customHeight="1">
      <c r="C26" s="7"/>
      <c r="E26" s="86" t="s">
        <v>72</v>
      </c>
      <c r="F26" s="86"/>
      <c r="G26" s="86"/>
    </row>
    <row r="27" spans="1:7" ht="24" customHeight="1">
      <c r="A27" s="8" t="s">
        <v>81</v>
      </c>
      <c r="C27" s="7" t="s">
        <v>0</v>
      </c>
      <c r="E27" s="56">
        <v>2024</v>
      </c>
      <c r="G27" s="56">
        <v>2023</v>
      </c>
    </row>
    <row r="28" spans="1:7" ht="24" customHeight="1">
      <c r="C28" s="7"/>
      <c r="E28" s="85" t="s">
        <v>70</v>
      </c>
      <c r="F28" s="85"/>
      <c r="G28" s="85"/>
    </row>
    <row r="29" spans="1:7" ht="24" customHeight="1">
      <c r="A29" s="42" t="s">
        <v>82</v>
      </c>
      <c r="B29" s="9"/>
      <c r="E29" s="10"/>
      <c r="F29" s="18"/>
      <c r="G29" s="10"/>
    </row>
    <row r="30" spans="1:7" ht="24" customHeight="1">
      <c r="A30" s="6" t="s">
        <v>33</v>
      </c>
      <c r="B30" s="9"/>
      <c r="C30" s="7" t="s">
        <v>174</v>
      </c>
      <c r="D30" s="7"/>
      <c r="E30" s="13">
        <v>279907724</v>
      </c>
      <c r="F30" s="15"/>
      <c r="G30" s="13">
        <v>251453387</v>
      </c>
    </row>
    <row r="31" spans="1:7" ht="24" customHeight="1">
      <c r="A31" s="6" t="s">
        <v>34</v>
      </c>
      <c r="C31" s="7" t="s">
        <v>175</v>
      </c>
      <c r="D31" s="7"/>
      <c r="E31" s="13">
        <v>10146141</v>
      </c>
      <c r="F31" s="15"/>
      <c r="G31" s="13">
        <v>10253377</v>
      </c>
    </row>
    <row r="32" spans="1:7" ht="24" customHeight="1">
      <c r="A32" s="6" t="s">
        <v>58</v>
      </c>
      <c r="B32" s="9"/>
      <c r="C32" s="7"/>
      <c r="D32" s="7"/>
      <c r="E32" s="13">
        <v>107945</v>
      </c>
      <c r="F32" s="15"/>
      <c r="G32" s="13">
        <v>422819</v>
      </c>
    </row>
    <row r="33" spans="1:7" ht="24" customHeight="1">
      <c r="A33" s="6" t="s">
        <v>51</v>
      </c>
      <c r="B33" s="9"/>
      <c r="C33" s="7">
        <v>11</v>
      </c>
      <c r="D33" s="7"/>
      <c r="E33" s="13">
        <v>544959</v>
      </c>
      <c r="F33" s="15"/>
      <c r="G33" s="13">
        <v>578628</v>
      </c>
    </row>
    <row r="34" spans="1:7" ht="24" customHeight="1">
      <c r="A34" s="6" t="s">
        <v>83</v>
      </c>
      <c r="B34" s="9"/>
      <c r="C34" s="7" t="s">
        <v>176</v>
      </c>
      <c r="D34" s="7"/>
      <c r="E34" s="11">
        <v>7217716</v>
      </c>
      <c r="F34" s="15"/>
      <c r="G34" s="13">
        <v>14171822</v>
      </c>
    </row>
    <row r="35" spans="1:7" ht="24" customHeight="1">
      <c r="A35" s="6" t="s">
        <v>84</v>
      </c>
      <c r="B35" s="9"/>
      <c r="C35" s="7">
        <v>29</v>
      </c>
      <c r="D35" s="7"/>
      <c r="E35" s="11">
        <v>1189282</v>
      </c>
      <c r="F35" s="15"/>
      <c r="G35" s="13">
        <v>752743</v>
      </c>
    </row>
    <row r="36" spans="1:7" ht="24" customHeight="1">
      <c r="A36" s="6" t="s">
        <v>35</v>
      </c>
      <c r="B36" s="9"/>
      <c r="C36" s="7"/>
      <c r="D36" s="7"/>
      <c r="E36" s="11">
        <v>988891</v>
      </c>
      <c r="F36" s="15"/>
      <c r="G36" s="13">
        <v>905623</v>
      </c>
    </row>
    <row r="37" spans="1:7" ht="24" customHeight="1">
      <c r="A37" s="6" t="s">
        <v>85</v>
      </c>
      <c r="B37" s="9"/>
      <c r="C37" s="7" t="s">
        <v>177</v>
      </c>
      <c r="D37" s="7"/>
      <c r="E37" s="11">
        <v>657814</v>
      </c>
      <c r="F37" s="15"/>
      <c r="G37" s="13">
        <v>676897</v>
      </c>
    </row>
    <row r="38" spans="1:7" ht="24" customHeight="1">
      <c r="A38" s="6" t="s">
        <v>53</v>
      </c>
      <c r="B38" s="9"/>
      <c r="C38" s="7">
        <v>23</v>
      </c>
      <c r="D38" s="7"/>
      <c r="E38" s="11">
        <v>547042</v>
      </c>
      <c r="F38" s="15"/>
      <c r="G38" s="13">
        <v>455591</v>
      </c>
    </row>
    <row r="39" spans="1:7" ht="24" customHeight="1">
      <c r="A39" s="6" t="s">
        <v>86</v>
      </c>
      <c r="B39" s="9"/>
      <c r="C39" s="7"/>
      <c r="D39" s="7"/>
      <c r="E39" s="13">
        <v>378728</v>
      </c>
      <c r="F39" s="15"/>
      <c r="G39" s="13">
        <v>236207</v>
      </c>
    </row>
    <row r="40" spans="1:7" ht="24" customHeight="1">
      <c r="A40" s="6" t="s">
        <v>46</v>
      </c>
      <c r="B40" s="9"/>
      <c r="C40" s="7"/>
      <c r="D40" s="7"/>
      <c r="E40" s="13">
        <v>225957</v>
      </c>
      <c r="F40" s="15"/>
      <c r="G40" s="11">
        <v>242170</v>
      </c>
    </row>
    <row r="41" spans="1:7" ht="24" customHeight="1">
      <c r="A41" s="6" t="s">
        <v>36</v>
      </c>
      <c r="B41" s="9"/>
      <c r="C41" s="7" t="s">
        <v>178</v>
      </c>
      <c r="D41" s="7"/>
      <c r="E41" s="11">
        <v>570193</v>
      </c>
      <c r="F41" s="15"/>
      <c r="G41" s="11">
        <v>572574</v>
      </c>
    </row>
    <row r="42" spans="1:7" ht="24" customHeight="1">
      <c r="A42" s="8" t="s">
        <v>37</v>
      </c>
      <c r="B42" s="9"/>
      <c r="C42" s="7"/>
      <c r="D42" s="7"/>
      <c r="E42" s="36">
        <f>SUM(E30:E41)</f>
        <v>302482392</v>
      </c>
      <c r="F42" s="34"/>
      <c r="G42" s="36">
        <f>SUM(G30:G41)</f>
        <v>280721838</v>
      </c>
    </row>
    <row r="43" spans="1:7" ht="24" customHeight="1">
      <c r="A43" s="8"/>
      <c r="B43" s="9"/>
      <c r="C43" s="7"/>
      <c r="D43" s="7"/>
      <c r="E43" s="13"/>
      <c r="F43" s="13"/>
      <c r="G43" s="13"/>
    </row>
    <row r="44" spans="1:7" ht="24" customHeight="1">
      <c r="A44" s="42" t="s">
        <v>87</v>
      </c>
      <c r="B44" s="9"/>
      <c r="D44" s="19"/>
      <c r="E44" s="18"/>
      <c r="G44" s="18"/>
    </row>
    <row r="45" spans="1:7" ht="24" customHeight="1">
      <c r="A45" s="9" t="s">
        <v>38</v>
      </c>
      <c r="B45" s="59"/>
      <c r="C45" s="7"/>
      <c r="E45" s="18"/>
      <c r="G45" s="18"/>
    </row>
    <row r="46" spans="1:7" ht="24" customHeight="1">
      <c r="A46" s="60" t="s">
        <v>88</v>
      </c>
      <c r="B46" s="59"/>
      <c r="C46" s="7"/>
      <c r="D46" s="7"/>
      <c r="E46" s="18"/>
      <c r="G46" s="18"/>
    </row>
    <row r="47" spans="1:7" ht="24" customHeight="1" thickBot="1">
      <c r="A47" s="61" t="s">
        <v>39</v>
      </c>
      <c r="B47" s="59"/>
      <c r="E47" s="22">
        <v>20000000</v>
      </c>
      <c r="F47" s="20"/>
      <c r="G47" s="22">
        <v>20000000</v>
      </c>
    </row>
    <row r="48" spans="1:7" ht="24" customHeight="1" thickTop="1">
      <c r="A48" s="61" t="s">
        <v>89</v>
      </c>
      <c r="B48" s="59"/>
      <c r="E48" s="13"/>
      <c r="F48" s="20"/>
      <c r="G48" s="13"/>
    </row>
    <row r="49" spans="1:7" ht="24" customHeight="1">
      <c r="A49" s="61" t="s">
        <v>39</v>
      </c>
      <c r="B49" s="59"/>
      <c r="E49" s="13">
        <v>20000000</v>
      </c>
      <c r="F49" s="20"/>
      <c r="G49" s="13">
        <v>20000000</v>
      </c>
    </row>
    <row r="50" spans="1:7" ht="24" customHeight="1">
      <c r="A50" s="61" t="s">
        <v>90</v>
      </c>
      <c r="B50" s="59"/>
      <c r="C50" s="7"/>
      <c r="D50" s="7"/>
      <c r="E50" s="13">
        <v>10598915</v>
      </c>
      <c r="F50" s="20"/>
      <c r="G50" s="13">
        <v>10598915</v>
      </c>
    </row>
    <row r="51" spans="1:7" ht="24" customHeight="1">
      <c r="A51" s="61" t="s">
        <v>91</v>
      </c>
      <c r="B51" s="59"/>
      <c r="C51" s="7"/>
      <c r="D51" s="7"/>
      <c r="E51" s="13">
        <v>-1125232</v>
      </c>
      <c r="F51" s="15"/>
      <c r="G51" s="13">
        <v>-2779459</v>
      </c>
    </row>
    <row r="52" spans="1:7" ht="24" customHeight="1">
      <c r="A52" s="61" t="s">
        <v>15</v>
      </c>
      <c r="B52" s="9"/>
      <c r="D52" s="7"/>
      <c r="E52" s="13"/>
      <c r="F52" s="15"/>
      <c r="G52" s="13"/>
    </row>
    <row r="53" spans="1:7" ht="24" customHeight="1">
      <c r="A53" s="61" t="s">
        <v>92</v>
      </c>
      <c r="B53" s="7"/>
      <c r="C53" s="7"/>
      <c r="D53" s="7"/>
      <c r="E53" s="13"/>
      <c r="F53" s="15"/>
      <c r="G53" s="13"/>
    </row>
    <row r="54" spans="1:7" ht="24" customHeight="1">
      <c r="A54" s="61" t="s">
        <v>93</v>
      </c>
      <c r="B54" s="62"/>
      <c r="C54" s="7">
        <v>27</v>
      </c>
      <c r="D54" s="19"/>
      <c r="E54" s="13">
        <v>1164600</v>
      </c>
      <c r="F54" s="21"/>
      <c r="G54" s="13">
        <v>1064000</v>
      </c>
    </row>
    <row r="55" spans="1:7" ht="24" customHeight="1">
      <c r="A55" s="61" t="s">
        <v>40</v>
      </c>
      <c r="B55" s="62"/>
      <c r="E55" s="26">
        <v>7325230</v>
      </c>
      <c r="F55" s="13"/>
      <c r="G55" s="26">
        <v>6733786</v>
      </c>
    </row>
    <row r="56" spans="1:7" ht="24" customHeight="1">
      <c r="A56" s="8" t="s">
        <v>94</v>
      </c>
      <c r="B56" s="62"/>
      <c r="E56" s="36">
        <f>SUM(E49:E55)</f>
        <v>37963513</v>
      </c>
      <c r="F56" s="34"/>
      <c r="G56" s="36">
        <f>SUM(G49:G55)</f>
        <v>35617242</v>
      </c>
    </row>
    <row r="57" spans="1:7" ht="24" customHeight="1" thickBot="1">
      <c r="A57" s="8" t="s">
        <v>95</v>
      </c>
      <c r="B57" s="9"/>
      <c r="E57" s="44">
        <f>SUM(E56,E42)</f>
        <v>340445905</v>
      </c>
      <c r="F57" s="34"/>
      <c r="G57" s="44">
        <f>SUM(G56,G42)</f>
        <v>316339080</v>
      </c>
    </row>
    <row r="58" spans="1:7" ht="24" customHeight="1" thickTop="1">
      <c r="B58" s="9"/>
      <c r="E58" s="53">
        <f>E57-E19</f>
        <v>0</v>
      </c>
      <c r="F58" s="54"/>
      <c r="G58" s="53">
        <f>G57-G19</f>
        <v>0</v>
      </c>
    </row>
    <row r="59" spans="1:7" ht="24" customHeight="1">
      <c r="A59" s="9"/>
      <c r="B59" s="9"/>
    </row>
  </sheetData>
  <mergeCells count="4">
    <mergeCell ref="E6:G6"/>
    <mergeCell ref="E28:G28"/>
    <mergeCell ref="E4:G4"/>
    <mergeCell ref="E26:G26"/>
  </mergeCells>
  <phoneticPr fontId="0" type="noConversion"/>
  <printOptions gridLinesSet="0"/>
  <pageMargins left="0.8" right="0.8" top="0.48" bottom="0.5" header="0.5" footer="0.5"/>
  <pageSetup paperSize="9" scale="80" firstPageNumber="4" fitToHeight="2" orientation="portrait" useFirstPageNumber="1" r:id="rId1"/>
  <headerFooter>
    <oddFooter>&amp;L&amp;"Times New Roman,Regular"&amp;11The accompanying notes are an integral part of these financial statements.
&amp;C&amp;"Times New Roman,Regular"&amp;11&amp;P</oddFooter>
  </headerFooter>
  <rowBreaks count="1" manualBreakCount="1">
    <brk id="22" max="16383" man="1"/>
  </rowBreaks>
  <colBreaks count="1" manualBreakCount="1">
    <brk id="7" max="5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3"/>
  <sheetViews>
    <sheetView showGridLines="0" view="pageBreakPreview" topLeftCell="A60" zoomScale="70" zoomScaleNormal="70" zoomScaleSheetLayoutView="70" workbookViewId="0">
      <selection activeCell="A16" sqref="A16"/>
    </sheetView>
  </sheetViews>
  <sheetFormatPr defaultColWidth="10.81640625" defaultRowHeight="24" customHeight="1"/>
  <cols>
    <col min="1" max="1" width="63.81640625" style="6" customWidth="1"/>
    <col min="2" max="2" width="9.1796875" style="6" customWidth="1"/>
    <col min="3" max="3" width="1.1796875" style="6" customWidth="1"/>
    <col min="4" max="4" width="16" style="16" customWidth="1"/>
    <col min="5" max="5" width="1.1796875" style="6" customWidth="1"/>
    <col min="6" max="6" width="16" style="16" customWidth="1"/>
    <col min="7" max="11" width="10.81640625" style="6"/>
    <col min="12" max="15" width="14.1796875" style="6" bestFit="1" customWidth="1"/>
    <col min="16" max="16384" width="10.81640625" style="6"/>
  </cols>
  <sheetData>
    <row r="1" spans="1:7" ht="24" customHeight="1">
      <c r="A1" s="5" t="s">
        <v>50</v>
      </c>
      <c r="B1" s="2"/>
      <c r="C1" s="2"/>
      <c r="D1" s="3"/>
      <c r="E1" s="2"/>
      <c r="F1" s="3"/>
    </row>
    <row r="2" spans="1:7" ht="24" customHeight="1">
      <c r="A2" s="17" t="s">
        <v>96</v>
      </c>
      <c r="B2" s="2"/>
      <c r="C2" s="2"/>
      <c r="D2" s="3"/>
      <c r="E2" s="2"/>
      <c r="F2" s="3"/>
    </row>
    <row r="3" spans="1:7" ht="24" customHeight="1">
      <c r="D3" s="55"/>
      <c r="F3" s="55"/>
    </row>
    <row r="4" spans="1:7" ht="24" customHeight="1">
      <c r="B4" s="63"/>
      <c r="C4" s="80"/>
      <c r="D4" s="87" t="s">
        <v>156</v>
      </c>
      <c r="E4" s="88"/>
      <c r="F4" s="88"/>
    </row>
    <row r="5" spans="1:7" ht="24" customHeight="1">
      <c r="B5" s="63" t="s">
        <v>0</v>
      </c>
      <c r="C5" s="80"/>
      <c r="D5" s="64">
        <v>2024</v>
      </c>
      <c r="E5" s="64"/>
      <c r="F5" s="64">
        <v>2023</v>
      </c>
    </row>
    <row r="6" spans="1:7" ht="24" customHeight="1">
      <c r="B6" s="18"/>
      <c r="D6" s="85" t="s">
        <v>70</v>
      </c>
      <c r="E6" s="85"/>
      <c r="F6" s="85"/>
    </row>
    <row r="7" spans="1:7" ht="24" customHeight="1">
      <c r="A7" s="6" t="s">
        <v>25</v>
      </c>
      <c r="B7" s="7" t="s">
        <v>179</v>
      </c>
      <c r="D7" s="13">
        <v>13151114</v>
      </c>
      <c r="E7" s="13"/>
      <c r="F7" s="13">
        <v>11725103</v>
      </c>
      <c r="G7" s="24"/>
    </row>
    <row r="8" spans="1:7" ht="24" customHeight="1">
      <c r="A8" s="6" t="s">
        <v>11</v>
      </c>
      <c r="B8" s="7" t="s">
        <v>180</v>
      </c>
      <c r="D8" s="26">
        <v>-6206819</v>
      </c>
      <c r="E8" s="13"/>
      <c r="F8" s="26">
        <v>-4619742</v>
      </c>
      <c r="G8" s="24"/>
    </row>
    <row r="9" spans="1:7" s="8" customFormat="1" ht="24" customHeight="1">
      <c r="A9" s="8" t="s">
        <v>18</v>
      </c>
      <c r="B9" s="81"/>
      <c r="D9" s="34">
        <f>SUM(D7:D8)</f>
        <v>6944295</v>
      </c>
      <c r="E9" s="35"/>
      <c r="F9" s="34">
        <f>SUM(F7:F8)</f>
        <v>7105361</v>
      </c>
      <c r="G9" s="24"/>
    </row>
    <row r="10" spans="1:7" ht="24" customHeight="1">
      <c r="A10" s="9" t="s">
        <v>26</v>
      </c>
      <c r="B10" s="7">
        <v>29</v>
      </c>
      <c r="D10" s="25">
        <v>443462</v>
      </c>
      <c r="E10" s="13"/>
      <c r="F10" s="25">
        <v>448835</v>
      </c>
      <c r="G10" s="24"/>
    </row>
    <row r="11" spans="1:7" ht="24" customHeight="1">
      <c r="A11" s="9" t="s">
        <v>19</v>
      </c>
      <c r="B11" s="7">
        <v>29</v>
      </c>
      <c r="D11" s="26">
        <v>-95766</v>
      </c>
      <c r="E11" s="13"/>
      <c r="F11" s="26">
        <v>-103169</v>
      </c>
      <c r="G11" s="24"/>
    </row>
    <row r="12" spans="1:7" s="8" customFormat="1" ht="24" customHeight="1">
      <c r="A12" s="8" t="s">
        <v>29</v>
      </c>
      <c r="B12" s="7">
        <v>36</v>
      </c>
      <c r="D12" s="36">
        <f>SUM(D10:D11)</f>
        <v>347696</v>
      </c>
      <c r="E12" s="35"/>
      <c r="F12" s="36">
        <f>SUM(F10:F11)</f>
        <v>345666</v>
      </c>
      <c r="G12" s="24"/>
    </row>
    <row r="13" spans="1:7" ht="24" customHeight="1">
      <c r="A13" s="9" t="s">
        <v>181</v>
      </c>
      <c r="B13" s="7"/>
      <c r="D13" s="6"/>
      <c r="F13" s="6"/>
      <c r="G13" s="24"/>
    </row>
    <row r="14" spans="1:7" ht="24" customHeight="1">
      <c r="A14" s="61" t="s">
        <v>59</v>
      </c>
      <c r="B14" s="7">
        <v>37</v>
      </c>
      <c r="D14" s="13">
        <v>45003</v>
      </c>
      <c r="E14" s="27"/>
      <c r="F14" s="13">
        <v>-18597</v>
      </c>
      <c r="G14" s="24"/>
    </row>
    <row r="15" spans="1:7" ht="24" customHeight="1">
      <c r="A15" s="6" t="s">
        <v>182</v>
      </c>
      <c r="B15" s="7">
        <v>38</v>
      </c>
      <c r="D15" s="13">
        <v>-30680</v>
      </c>
      <c r="E15" s="13"/>
      <c r="F15" s="13">
        <v>10856</v>
      </c>
      <c r="G15" s="24"/>
    </row>
    <row r="16" spans="1:7" ht="24" customHeight="1">
      <c r="A16" s="6" t="s">
        <v>31</v>
      </c>
      <c r="B16" s="7"/>
      <c r="D16" s="13">
        <v>204235</v>
      </c>
      <c r="E16" s="13"/>
      <c r="F16" s="13">
        <v>365193</v>
      </c>
      <c r="G16" s="24"/>
    </row>
    <row r="17" spans="1:7" ht="24" customHeight="1">
      <c r="A17" s="6" t="s">
        <v>27</v>
      </c>
      <c r="B17" s="7">
        <v>29</v>
      </c>
      <c r="D17" s="13">
        <v>133178</v>
      </c>
      <c r="E17" s="13"/>
      <c r="F17" s="13">
        <v>71604</v>
      </c>
      <c r="G17" s="24"/>
    </row>
    <row r="18" spans="1:7" s="8" customFormat="1" ht="24" customHeight="1">
      <c r="A18" s="8" t="s">
        <v>28</v>
      </c>
      <c r="B18" s="81"/>
      <c r="D18" s="36">
        <f>SUM(D9,D12:D17)</f>
        <v>7643727</v>
      </c>
      <c r="E18" s="35"/>
      <c r="F18" s="36">
        <f>SUM(F9,F12:F17)</f>
        <v>7880083</v>
      </c>
      <c r="G18" s="24"/>
    </row>
    <row r="19" spans="1:7" ht="24" customHeight="1">
      <c r="A19" s="8" t="s">
        <v>20</v>
      </c>
      <c r="B19" s="7">
        <v>29</v>
      </c>
      <c r="D19" s="13"/>
      <c r="E19" s="27"/>
      <c r="F19" s="13"/>
      <c r="G19" s="24"/>
    </row>
    <row r="20" spans="1:7" ht="24" customHeight="1">
      <c r="A20" s="6" t="s">
        <v>97</v>
      </c>
      <c r="B20" s="7"/>
      <c r="D20" s="13">
        <v>1762097</v>
      </c>
      <c r="E20" s="27"/>
      <c r="F20" s="13">
        <v>1662030</v>
      </c>
      <c r="G20" s="24"/>
    </row>
    <row r="21" spans="1:7" ht="24" customHeight="1">
      <c r="A21" s="6" t="s">
        <v>98</v>
      </c>
      <c r="B21" s="7"/>
      <c r="D21" s="13">
        <v>9806</v>
      </c>
      <c r="E21" s="27"/>
      <c r="F21" s="13">
        <v>11536</v>
      </c>
      <c r="G21" s="24"/>
    </row>
    <row r="22" spans="1:7" ht="24" customHeight="1">
      <c r="A22" s="6" t="s">
        <v>99</v>
      </c>
      <c r="B22" s="7"/>
      <c r="D22" s="13">
        <v>795938</v>
      </c>
      <c r="E22" s="27"/>
      <c r="F22" s="13">
        <v>698886</v>
      </c>
      <c r="G22" s="24"/>
    </row>
    <row r="23" spans="1:7" ht="24" customHeight="1">
      <c r="A23" s="6" t="s">
        <v>100</v>
      </c>
      <c r="B23" s="7"/>
      <c r="D23" s="13">
        <v>395417</v>
      </c>
      <c r="E23" s="27"/>
      <c r="F23" s="13">
        <v>361639</v>
      </c>
      <c r="G23" s="24"/>
    </row>
    <row r="24" spans="1:7" ht="24" customHeight="1">
      <c r="A24" s="6" t="s">
        <v>101</v>
      </c>
      <c r="B24" s="7"/>
      <c r="D24" s="13">
        <v>126162</v>
      </c>
      <c r="E24" s="27"/>
      <c r="F24" s="13">
        <v>183014</v>
      </c>
      <c r="G24" s="24"/>
    </row>
    <row r="25" spans="1:7" ht="24" customHeight="1">
      <c r="A25" s="6" t="s">
        <v>102</v>
      </c>
      <c r="B25" s="7"/>
      <c r="D25" s="13">
        <v>98508</v>
      </c>
      <c r="E25" s="27"/>
      <c r="F25" s="13">
        <v>120747</v>
      </c>
      <c r="G25" s="24"/>
    </row>
    <row r="26" spans="1:7" ht="24" customHeight="1">
      <c r="A26" s="6" t="s">
        <v>103</v>
      </c>
      <c r="B26" s="7"/>
      <c r="D26" s="13">
        <v>373518</v>
      </c>
      <c r="E26" s="27"/>
      <c r="F26" s="13">
        <v>343233</v>
      </c>
      <c r="G26" s="24"/>
    </row>
    <row r="27" spans="1:7" ht="24" customHeight="1">
      <c r="A27" s="6" t="s">
        <v>104</v>
      </c>
      <c r="B27" s="7"/>
      <c r="D27" s="26">
        <v>297125</v>
      </c>
      <c r="E27" s="27"/>
      <c r="F27" s="26">
        <v>287855</v>
      </c>
      <c r="G27" s="24"/>
    </row>
    <row r="28" spans="1:7" s="8" customFormat="1" ht="24" customHeight="1">
      <c r="A28" s="8" t="s">
        <v>21</v>
      </c>
      <c r="B28" s="81"/>
      <c r="D28" s="36">
        <f>SUM(D20:D27)</f>
        <v>3858571</v>
      </c>
      <c r="E28" s="35"/>
      <c r="F28" s="36">
        <f>SUM(F20:F27)</f>
        <v>3668940</v>
      </c>
      <c r="G28" s="24"/>
    </row>
    <row r="29" spans="1:7" ht="24" customHeight="1">
      <c r="A29" s="6" t="s">
        <v>62</v>
      </c>
      <c r="B29" s="7">
        <v>39</v>
      </c>
      <c r="D29" s="26">
        <v>1283057</v>
      </c>
      <c r="E29" s="27"/>
      <c r="F29" s="26">
        <v>2130197</v>
      </c>
      <c r="G29" s="24"/>
    </row>
    <row r="30" spans="1:7" s="8" customFormat="1" ht="24" customHeight="1">
      <c r="A30" s="8" t="s">
        <v>105</v>
      </c>
      <c r="B30" s="81"/>
      <c r="D30" s="34">
        <f>D18-D28-D29</f>
        <v>2502099</v>
      </c>
      <c r="E30" s="35"/>
      <c r="F30" s="34">
        <f>F18-F28-F29</f>
        <v>2080946</v>
      </c>
      <c r="G30" s="24"/>
    </row>
    <row r="31" spans="1:7" ht="24" customHeight="1">
      <c r="A31" s="6" t="s">
        <v>54</v>
      </c>
      <c r="B31" s="7">
        <v>40</v>
      </c>
      <c r="D31" s="26">
        <v>491755</v>
      </c>
      <c r="E31" s="13"/>
      <c r="F31" s="26">
        <v>387968</v>
      </c>
      <c r="G31" s="24"/>
    </row>
    <row r="32" spans="1:7" s="8" customFormat="1" ht="24" customHeight="1" thickBot="1">
      <c r="A32" s="8" t="s">
        <v>106</v>
      </c>
      <c r="B32" s="81"/>
      <c r="D32" s="38">
        <f>D30-D31</f>
        <v>2010344</v>
      </c>
      <c r="E32" s="35"/>
      <c r="F32" s="38">
        <f>F30-F31</f>
        <v>1692978</v>
      </c>
      <c r="G32" s="24"/>
    </row>
    <row r="33" spans="1:7" ht="24" customHeight="1" thickTop="1">
      <c r="A33" s="9"/>
      <c r="B33" s="7"/>
      <c r="D33" s="28"/>
      <c r="E33" s="28"/>
      <c r="F33" s="28"/>
    </row>
    <row r="34" spans="1:7" ht="24" customHeight="1">
      <c r="A34" s="9"/>
      <c r="B34" s="7"/>
      <c r="D34" s="27"/>
      <c r="E34" s="27"/>
      <c r="F34" s="27"/>
    </row>
    <row r="35" spans="1:7" ht="24" customHeight="1">
      <c r="A35" s="9"/>
      <c r="B35" s="7"/>
      <c r="D35" s="27"/>
      <c r="E35" s="27"/>
      <c r="F35" s="27"/>
    </row>
    <row r="36" spans="1:7" ht="24" customHeight="1">
      <c r="A36" s="5" t="s">
        <v>50</v>
      </c>
      <c r="B36" s="2"/>
      <c r="C36" s="2"/>
      <c r="D36" s="3"/>
      <c r="E36" s="2"/>
      <c r="F36" s="3"/>
    </row>
    <row r="37" spans="1:7" ht="24" customHeight="1">
      <c r="A37" s="17" t="s">
        <v>96</v>
      </c>
      <c r="B37" s="2"/>
      <c r="C37" s="2"/>
      <c r="D37" s="3"/>
      <c r="E37" s="2"/>
      <c r="F37" s="3"/>
    </row>
    <row r="38" spans="1:7" ht="24" customHeight="1">
      <c r="D38" s="55"/>
      <c r="F38" s="55"/>
    </row>
    <row r="39" spans="1:7" ht="24" customHeight="1">
      <c r="B39" s="63"/>
      <c r="C39" s="80"/>
      <c r="D39" s="87" t="s">
        <v>156</v>
      </c>
      <c r="E39" s="88"/>
      <c r="F39" s="88"/>
    </row>
    <row r="40" spans="1:7" ht="24" customHeight="1">
      <c r="B40" s="63" t="s">
        <v>0</v>
      </c>
      <c r="C40" s="80"/>
      <c r="D40" s="64">
        <v>2024</v>
      </c>
      <c r="E40" s="64"/>
      <c r="F40" s="64">
        <v>2023</v>
      </c>
    </row>
    <row r="41" spans="1:7" ht="24" customHeight="1">
      <c r="B41" s="18"/>
      <c r="D41" s="85" t="s">
        <v>70</v>
      </c>
      <c r="E41" s="85"/>
      <c r="F41" s="85"/>
    </row>
    <row r="42" spans="1:7" ht="24" customHeight="1">
      <c r="A42" s="8" t="s">
        <v>107</v>
      </c>
      <c r="B42" s="18"/>
      <c r="D42" s="79"/>
      <c r="E42" s="79"/>
      <c r="F42" s="79"/>
    </row>
    <row r="43" spans="1:7" ht="24" customHeight="1">
      <c r="A43" s="42" t="s">
        <v>108</v>
      </c>
      <c r="B43" s="7"/>
      <c r="D43" s="13"/>
      <c r="E43" s="27"/>
      <c r="F43" s="13"/>
    </row>
    <row r="44" spans="1:7" ht="24" customHeight="1">
      <c r="A44" s="6" t="s">
        <v>184</v>
      </c>
      <c r="B44" s="7"/>
      <c r="D44" s="13"/>
      <c r="E44" s="27"/>
      <c r="F44" s="13"/>
    </row>
    <row r="45" spans="1:7" ht="24" customHeight="1">
      <c r="A45" s="6" t="s">
        <v>52</v>
      </c>
      <c r="B45" s="7"/>
      <c r="D45" s="13">
        <v>1202627</v>
      </c>
      <c r="E45" s="27"/>
      <c r="F45" s="13">
        <v>307999</v>
      </c>
      <c r="G45" s="24"/>
    </row>
    <row r="46" spans="1:7" ht="24" customHeight="1">
      <c r="A46" s="6" t="s">
        <v>109</v>
      </c>
      <c r="B46" s="7"/>
      <c r="D46" s="13"/>
      <c r="E46" s="27"/>
      <c r="F46" s="13"/>
    </row>
    <row r="47" spans="1:7" ht="24" customHeight="1">
      <c r="A47" s="6" t="s">
        <v>110</v>
      </c>
      <c r="B47" s="7">
        <v>40</v>
      </c>
      <c r="D47" s="26">
        <v>-240525</v>
      </c>
      <c r="E47" s="27"/>
      <c r="F47" s="26">
        <v>-61600</v>
      </c>
      <c r="G47" s="24"/>
    </row>
    <row r="48" spans="1:7" s="8" customFormat="1" ht="24" customHeight="1">
      <c r="B48" s="81"/>
      <c r="D48" s="37">
        <f>SUM(D44:D47)</f>
        <v>962102</v>
      </c>
      <c r="E48" s="35"/>
      <c r="F48" s="37">
        <f>SUM(F44:F47)</f>
        <v>246399</v>
      </c>
      <c r="G48" s="24"/>
    </row>
    <row r="49" spans="1:7" ht="24" customHeight="1">
      <c r="A49" s="42" t="s">
        <v>111</v>
      </c>
      <c r="B49" s="7"/>
      <c r="D49" s="27"/>
      <c r="E49" s="27"/>
      <c r="F49" s="27"/>
      <c r="G49" s="24"/>
    </row>
    <row r="50" spans="1:7" ht="24" customHeight="1">
      <c r="A50" s="6" t="s">
        <v>152</v>
      </c>
      <c r="B50" s="7"/>
      <c r="D50" s="27"/>
      <c r="E50" s="27"/>
      <c r="F50" s="27"/>
    </row>
    <row r="51" spans="1:7" ht="24" customHeight="1">
      <c r="A51" s="6" t="s">
        <v>60</v>
      </c>
      <c r="B51" s="7"/>
      <c r="D51" s="13">
        <v>299552</v>
      </c>
      <c r="E51" s="27"/>
      <c r="F51" s="13">
        <v>-1450907</v>
      </c>
      <c r="G51" s="24"/>
    </row>
    <row r="52" spans="1:7" ht="24" customHeight="1">
      <c r="A52" s="6" t="s">
        <v>183</v>
      </c>
      <c r="B52" s="7"/>
      <c r="D52" s="13">
        <v>-19770</v>
      </c>
      <c r="E52" s="27"/>
      <c r="F52" s="13">
        <v>11047</v>
      </c>
      <c r="G52" s="24"/>
    </row>
    <row r="53" spans="1:7" ht="24" customHeight="1">
      <c r="A53" s="6" t="s">
        <v>109</v>
      </c>
      <c r="B53" s="7"/>
      <c r="D53" s="13"/>
      <c r="E53" s="27"/>
      <c r="F53" s="13"/>
    </row>
    <row r="54" spans="1:7" ht="24" customHeight="1">
      <c r="A54" s="6" t="s">
        <v>112</v>
      </c>
      <c r="B54" s="7">
        <v>40</v>
      </c>
      <c r="D54" s="26">
        <v>-55957</v>
      </c>
      <c r="E54" s="27"/>
      <c r="F54" s="26">
        <v>287972</v>
      </c>
      <c r="G54" s="24"/>
    </row>
    <row r="55" spans="1:7" s="8" customFormat="1" ht="24" customHeight="1">
      <c r="B55" s="81"/>
      <c r="D55" s="39">
        <f>SUM(D51:D54)</f>
        <v>223825</v>
      </c>
      <c r="E55" s="35"/>
      <c r="F55" s="39">
        <f>SUM(F51:F54)</f>
        <v>-1151888</v>
      </c>
      <c r="G55" s="24"/>
    </row>
    <row r="56" spans="1:7" s="8" customFormat="1" ht="24" customHeight="1">
      <c r="A56" s="8" t="s">
        <v>113</v>
      </c>
      <c r="D56" s="36">
        <f>SUM(D55,D48)</f>
        <v>1185927</v>
      </c>
      <c r="E56" s="35"/>
      <c r="F56" s="36">
        <f>SUM(F55,F48)</f>
        <v>-905489</v>
      </c>
      <c r="G56" s="24"/>
    </row>
    <row r="57" spans="1:7" s="8" customFormat="1" ht="24" customHeight="1" thickBot="1">
      <c r="A57" s="8" t="s">
        <v>114</v>
      </c>
      <c r="D57" s="38">
        <f>D56+D32</f>
        <v>3196271</v>
      </c>
      <c r="E57" s="35"/>
      <c r="F57" s="38">
        <f>F56+F32</f>
        <v>787489</v>
      </c>
      <c r="G57" s="24"/>
    </row>
    <row r="58" spans="1:7" ht="24" customHeight="1" thickTop="1">
      <c r="A58" s="8"/>
      <c r="D58" s="29"/>
      <c r="E58" s="30"/>
      <c r="F58" s="29"/>
      <c r="G58" s="24"/>
    </row>
    <row r="59" spans="1:7" ht="24" customHeight="1">
      <c r="A59" s="8" t="s">
        <v>115</v>
      </c>
      <c r="B59" s="7"/>
      <c r="D59" s="13"/>
      <c r="E59" s="30"/>
      <c r="F59" s="13"/>
      <c r="G59" s="24"/>
    </row>
    <row r="60" spans="1:7" ht="24" customHeight="1" thickBot="1">
      <c r="A60" s="6" t="s">
        <v>116</v>
      </c>
      <c r="D60" s="31">
        <v>1.01</v>
      </c>
      <c r="E60" s="32"/>
      <c r="F60" s="31">
        <v>0.85</v>
      </c>
      <c r="G60" s="24"/>
    </row>
    <row r="61" spans="1:7" ht="24" customHeight="1" thickTop="1">
      <c r="B61" s="7"/>
      <c r="D61" s="33"/>
      <c r="E61" s="33"/>
      <c r="F61" s="33"/>
      <c r="G61" s="24"/>
    </row>
    <row r="63" spans="1:7" ht="24" customHeight="1">
      <c r="F63" s="82"/>
    </row>
  </sheetData>
  <mergeCells count="4">
    <mergeCell ref="D41:F41"/>
    <mergeCell ref="D39:F39"/>
    <mergeCell ref="D6:F6"/>
    <mergeCell ref="D4:F4"/>
  </mergeCells>
  <printOptions gridLinesSet="0"/>
  <pageMargins left="0.8" right="0.8" top="0.48" bottom="0.5" header="0.5" footer="0.5"/>
  <pageSetup paperSize="9" scale="80" firstPageNumber="6" orientation="portrait" useFirstPageNumber="1" r:id="rId1"/>
  <headerFooter>
    <oddFooter>&amp;L&amp;"Times New Roman,Regular"&amp;11The accompanying notes are an integral part of these financial statements.
&amp;C&amp;"Times New Roman,Regular"&amp;11&amp;P</oddFooter>
  </headerFooter>
  <rowBreaks count="1" manualBreakCount="1">
    <brk id="35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78CA5-1CB2-4B20-A9C3-7DA03F619F15}">
  <dimension ref="A1:T32"/>
  <sheetViews>
    <sheetView showGridLines="0" view="pageBreakPreview" topLeftCell="A16" zoomScale="70" zoomScaleNormal="55" zoomScaleSheetLayoutView="70" workbookViewId="0">
      <selection activeCell="K6" sqref="K6"/>
    </sheetView>
  </sheetViews>
  <sheetFormatPr defaultColWidth="10.81640625" defaultRowHeight="21.65" customHeight="1"/>
  <cols>
    <col min="1" max="1" width="45.54296875" style="6" customWidth="1"/>
    <col min="2" max="2" width="15.81640625" style="6" customWidth="1"/>
    <col min="3" max="3" width="6.81640625" style="51" customWidth="1"/>
    <col min="4" max="4" width="1.81640625" style="16" customWidth="1"/>
    <col min="5" max="5" width="16.81640625" style="16" customWidth="1"/>
    <col min="6" max="6" width="1.81640625" style="6" customWidth="1"/>
    <col min="7" max="7" width="16.81640625" style="16" customWidth="1"/>
    <col min="8" max="8" width="1.81640625" style="6" customWidth="1"/>
    <col min="9" max="9" width="16.81640625" style="16" customWidth="1"/>
    <col min="10" max="10" width="1.81640625" style="6" customWidth="1"/>
    <col min="11" max="11" width="16.81640625" style="16" customWidth="1"/>
    <col min="12" max="12" width="1.81640625" style="6" customWidth="1"/>
    <col min="13" max="13" width="16.81640625" style="16" customWidth="1"/>
    <col min="14" max="14" width="1.81640625" style="6" customWidth="1"/>
    <col min="15" max="15" width="16.81640625" style="16" customWidth="1"/>
    <col min="16" max="16" width="1.81640625" style="16" customWidth="1"/>
    <col min="17" max="17" width="16.81640625" style="16" customWidth="1"/>
    <col min="18" max="18" width="1.81640625" style="6" customWidth="1"/>
    <col min="19" max="19" width="17.81640625" style="6" customWidth="1"/>
    <col min="20" max="20" width="11.453125" style="6" bestFit="1" customWidth="1"/>
    <col min="21" max="16384" width="10.81640625" style="6"/>
  </cols>
  <sheetData>
    <row r="1" spans="1:20" s="4" customFormat="1" ht="21.65" customHeight="1">
      <c r="A1" s="5" t="s">
        <v>50</v>
      </c>
      <c r="B1" s="1"/>
      <c r="C1" s="50"/>
      <c r="D1" s="3"/>
      <c r="E1" s="2"/>
      <c r="F1" s="3"/>
      <c r="G1" s="2"/>
      <c r="H1" s="3"/>
      <c r="I1" s="2"/>
      <c r="J1" s="3"/>
      <c r="K1" s="2"/>
      <c r="L1" s="3"/>
      <c r="S1" s="23"/>
    </row>
    <row r="2" spans="1:20" s="4" customFormat="1" ht="21.65" customHeight="1">
      <c r="A2" s="17" t="s">
        <v>117</v>
      </c>
      <c r="B2" s="8"/>
      <c r="C2" s="42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20" s="4" customFormat="1" ht="21.65" customHeight="1">
      <c r="A3" s="17"/>
      <c r="B3" s="8"/>
      <c r="C3" s="42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20" s="4" customFormat="1" ht="21.65" customHeight="1">
      <c r="A4" s="17"/>
      <c r="B4" s="8"/>
      <c r="C4" s="42"/>
      <c r="D4" s="8"/>
      <c r="E4" s="8"/>
      <c r="F4" s="8"/>
      <c r="G4" s="8"/>
      <c r="H4" s="8"/>
      <c r="I4" s="89" t="s">
        <v>91</v>
      </c>
      <c r="J4" s="89"/>
      <c r="K4" s="89"/>
      <c r="L4" s="89"/>
      <c r="M4" s="89"/>
      <c r="N4" s="8"/>
      <c r="O4" s="89" t="s">
        <v>15</v>
      </c>
      <c r="P4" s="89"/>
      <c r="Q4" s="89"/>
      <c r="R4" s="8"/>
      <c r="S4" s="8"/>
    </row>
    <row r="5" spans="1:20" ht="21.65" customHeight="1">
      <c r="K5" s="10" t="s">
        <v>118</v>
      </c>
      <c r="O5" s="6"/>
      <c r="P5" s="6"/>
      <c r="R5" s="16"/>
      <c r="S5" s="23"/>
    </row>
    <row r="6" spans="1:20" ht="21.65" customHeight="1">
      <c r="D6" s="6"/>
      <c r="E6" s="6"/>
      <c r="F6" s="16"/>
      <c r="G6" s="10"/>
      <c r="H6" s="16"/>
      <c r="I6" s="10" t="s">
        <v>118</v>
      </c>
      <c r="J6" s="16"/>
      <c r="K6" s="10" t="s">
        <v>119</v>
      </c>
      <c r="L6" s="16"/>
      <c r="M6" s="10"/>
      <c r="O6" s="6"/>
      <c r="P6" s="6"/>
      <c r="Q6" s="6"/>
      <c r="R6" s="23"/>
    </row>
    <row r="7" spans="1:20" ht="21.65" customHeight="1">
      <c r="D7" s="6"/>
      <c r="E7" s="6"/>
      <c r="F7" s="16"/>
      <c r="G7" s="10"/>
      <c r="H7" s="16"/>
      <c r="I7" s="10" t="s">
        <v>120</v>
      </c>
      <c r="J7" s="16"/>
      <c r="K7" s="10" t="s">
        <v>121</v>
      </c>
      <c r="L7" s="16"/>
      <c r="M7" s="10"/>
      <c r="O7" s="6"/>
      <c r="P7" s="6"/>
      <c r="Q7" s="6"/>
      <c r="R7" s="23"/>
    </row>
    <row r="8" spans="1:20" ht="21.65" customHeight="1">
      <c r="D8" s="6"/>
      <c r="E8" s="6"/>
      <c r="F8" s="16"/>
      <c r="G8" s="10"/>
      <c r="H8" s="16"/>
      <c r="I8" s="10" t="s">
        <v>122</v>
      </c>
      <c r="J8" s="16"/>
      <c r="K8" s="10" t="s">
        <v>123</v>
      </c>
      <c r="L8" s="16"/>
      <c r="M8" s="43"/>
      <c r="O8" s="6"/>
      <c r="P8" s="6"/>
      <c r="Q8" s="6"/>
      <c r="R8" s="23"/>
    </row>
    <row r="9" spans="1:20" ht="21.65" customHeight="1">
      <c r="D9" s="6"/>
      <c r="E9" s="10" t="s">
        <v>1</v>
      </c>
      <c r="F9" s="16"/>
      <c r="G9" s="10"/>
      <c r="H9" s="16"/>
      <c r="I9" s="10" t="s">
        <v>124</v>
      </c>
      <c r="J9" s="16"/>
      <c r="K9" s="10" t="s">
        <v>124</v>
      </c>
      <c r="L9" s="16"/>
      <c r="M9" s="10"/>
      <c r="O9" s="6"/>
      <c r="P9" s="6"/>
      <c r="Q9" s="6"/>
      <c r="R9" s="23"/>
    </row>
    <row r="10" spans="1:20" s="18" customFormat="1" ht="21.65" customHeight="1">
      <c r="C10" s="7"/>
      <c r="D10" s="19"/>
      <c r="E10" s="10" t="s">
        <v>2</v>
      </c>
      <c r="F10" s="10"/>
      <c r="G10" s="10" t="s">
        <v>125</v>
      </c>
      <c r="H10" s="10"/>
      <c r="I10" s="10" t="s">
        <v>126</v>
      </c>
      <c r="J10" s="10"/>
      <c r="K10" s="10" t="s">
        <v>126</v>
      </c>
      <c r="L10" s="10"/>
      <c r="M10" s="10" t="s">
        <v>127</v>
      </c>
      <c r="O10" s="10"/>
      <c r="P10" s="16"/>
      <c r="R10" s="10"/>
    </row>
    <row r="11" spans="1:20" s="18" customFormat="1" ht="21.65" customHeight="1">
      <c r="C11" s="52" t="s">
        <v>0</v>
      </c>
      <c r="E11" s="10" t="s">
        <v>3</v>
      </c>
      <c r="F11" s="10"/>
      <c r="G11" s="10" t="s">
        <v>128</v>
      </c>
      <c r="H11" s="10"/>
      <c r="I11" s="10" t="s">
        <v>129</v>
      </c>
      <c r="J11" s="10"/>
      <c r="K11" s="10" t="s">
        <v>129</v>
      </c>
      <c r="L11" s="10"/>
      <c r="M11" s="18" t="s">
        <v>130</v>
      </c>
      <c r="O11" s="10" t="s">
        <v>131</v>
      </c>
      <c r="Q11" s="18" t="s">
        <v>4</v>
      </c>
      <c r="S11" s="10" t="s">
        <v>94</v>
      </c>
    </row>
    <row r="12" spans="1:20" s="18" customFormat="1" ht="21.65" customHeight="1">
      <c r="C12" s="7"/>
      <c r="E12" s="90" t="s">
        <v>70</v>
      </c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</row>
    <row r="13" spans="1:20" s="18" customFormat="1" ht="21.65" customHeight="1">
      <c r="A13" s="45" t="s">
        <v>158</v>
      </c>
      <c r="C13" s="7"/>
      <c r="E13" s="14"/>
      <c r="F13" s="10"/>
      <c r="G13" s="14"/>
      <c r="H13" s="10"/>
      <c r="I13" s="13"/>
      <c r="J13" s="10"/>
      <c r="K13" s="13"/>
      <c r="L13" s="10"/>
      <c r="M13" s="13"/>
      <c r="O13" s="14"/>
      <c r="Q13" s="14"/>
      <c r="S13" s="14"/>
    </row>
    <row r="14" spans="1:20" s="18" customFormat="1" ht="21.65" customHeight="1">
      <c r="A14" s="8" t="s">
        <v>71</v>
      </c>
      <c r="C14" s="7"/>
      <c r="E14" s="34">
        <v>20000000</v>
      </c>
      <c r="F14" s="46"/>
      <c r="G14" s="34">
        <v>10598915</v>
      </c>
      <c r="H14" s="46"/>
      <c r="I14" s="34">
        <v>-167768</v>
      </c>
      <c r="J14" s="46"/>
      <c r="K14" s="34">
        <v>-2611691</v>
      </c>
      <c r="L14" s="46"/>
      <c r="M14" s="34">
        <f>I14+K14</f>
        <v>-2779459</v>
      </c>
      <c r="N14" s="46"/>
      <c r="O14" s="34">
        <v>1064000</v>
      </c>
      <c r="P14" s="46"/>
      <c r="Q14" s="34">
        <v>6733786</v>
      </c>
      <c r="R14" s="47"/>
      <c r="S14" s="34">
        <f>SUM(E14:G14,M14:Q14)</f>
        <v>35617242</v>
      </c>
      <c r="T14" s="40"/>
    </row>
    <row r="15" spans="1:20" s="18" customFormat="1" ht="21.65" customHeight="1">
      <c r="A15" s="8"/>
      <c r="C15" s="7"/>
      <c r="E15" s="34"/>
      <c r="F15" s="46"/>
      <c r="G15" s="34"/>
      <c r="H15" s="46"/>
      <c r="I15" s="34"/>
      <c r="J15" s="46"/>
      <c r="K15" s="34"/>
      <c r="L15" s="46"/>
      <c r="M15" s="34"/>
      <c r="N15" s="46"/>
      <c r="O15" s="34"/>
      <c r="P15" s="46"/>
      <c r="Q15" s="34"/>
      <c r="R15" s="47"/>
      <c r="S15" s="34"/>
      <c r="T15" s="40"/>
    </row>
    <row r="16" spans="1:20" s="18" customFormat="1" ht="21.65" customHeight="1">
      <c r="A16" s="8" t="s">
        <v>168</v>
      </c>
      <c r="C16" s="7"/>
      <c r="E16" s="34"/>
      <c r="F16" s="46"/>
      <c r="G16" s="34"/>
      <c r="H16" s="46"/>
      <c r="I16" s="34"/>
      <c r="J16" s="46"/>
      <c r="K16" s="34"/>
      <c r="L16" s="46"/>
      <c r="M16" s="34"/>
      <c r="N16" s="46"/>
      <c r="O16" s="34"/>
      <c r="P16" s="46"/>
      <c r="Q16" s="34"/>
      <c r="R16" s="47"/>
      <c r="S16" s="34"/>
    </row>
    <row r="17" spans="1:19" s="18" customFormat="1" ht="21.65" customHeight="1">
      <c r="A17" s="6" t="s">
        <v>165</v>
      </c>
      <c r="C17" s="7">
        <v>42</v>
      </c>
      <c r="E17" s="13">
        <v>0</v>
      </c>
      <c r="F17" s="15"/>
      <c r="G17" s="13">
        <v>0</v>
      </c>
      <c r="H17" s="15"/>
      <c r="I17" s="13">
        <v>0</v>
      </c>
      <c r="J17" s="15"/>
      <c r="K17" s="13">
        <v>0</v>
      </c>
      <c r="L17" s="15"/>
      <c r="M17" s="13">
        <v>0</v>
      </c>
      <c r="N17" s="15"/>
      <c r="O17" s="13">
        <v>0</v>
      </c>
      <c r="P17" s="15"/>
      <c r="Q17" s="13">
        <v>-850000</v>
      </c>
      <c r="S17" s="13">
        <f>SUM(E17:G17,M17:Q17)</f>
        <v>-850000</v>
      </c>
    </row>
    <row r="18" spans="1:19" s="18" customFormat="1" ht="21.65" customHeight="1">
      <c r="A18" s="8" t="s">
        <v>169</v>
      </c>
      <c r="C18" s="7"/>
      <c r="E18" s="36">
        <f>E17</f>
        <v>0</v>
      </c>
      <c r="F18" s="46"/>
      <c r="G18" s="36">
        <f>G17</f>
        <v>0</v>
      </c>
      <c r="H18" s="34"/>
      <c r="I18" s="36">
        <f t="shared" ref="I18:S18" si="0">I17</f>
        <v>0</v>
      </c>
      <c r="J18" s="34"/>
      <c r="K18" s="36">
        <f t="shared" si="0"/>
        <v>0</v>
      </c>
      <c r="L18" s="34"/>
      <c r="M18" s="36">
        <f t="shared" si="0"/>
        <v>0</v>
      </c>
      <c r="N18" s="34"/>
      <c r="O18" s="36">
        <f t="shared" si="0"/>
        <v>0</v>
      </c>
      <c r="P18" s="34"/>
      <c r="Q18" s="36">
        <f t="shared" si="0"/>
        <v>-850000</v>
      </c>
      <c r="R18" s="34"/>
      <c r="S18" s="36">
        <f t="shared" si="0"/>
        <v>-850000</v>
      </c>
    </row>
    <row r="19" spans="1:19" s="18" customFormat="1" ht="21.65" customHeight="1">
      <c r="A19" s="8"/>
      <c r="C19" s="7"/>
      <c r="E19" s="34"/>
      <c r="F19" s="46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</row>
    <row r="20" spans="1:19" s="18" customFormat="1" ht="21.65" customHeight="1">
      <c r="A20" s="8" t="s">
        <v>162</v>
      </c>
      <c r="C20" s="7"/>
      <c r="E20" s="13"/>
      <c r="F20" s="15"/>
      <c r="G20" s="13"/>
      <c r="H20" s="15"/>
      <c r="I20" s="13"/>
      <c r="J20" s="15"/>
      <c r="K20" s="13"/>
      <c r="L20" s="15"/>
      <c r="M20" s="13"/>
      <c r="N20" s="15"/>
      <c r="O20" s="13"/>
      <c r="P20" s="15"/>
      <c r="Q20" s="13"/>
      <c r="S20" s="13"/>
    </row>
    <row r="21" spans="1:19" s="18" customFormat="1" ht="21.65" customHeight="1">
      <c r="A21" s="6" t="s">
        <v>132</v>
      </c>
      <c r="C21" s="7"/>
      <c r="E21" s="13">
        <v>0</v>
      </c>
      <c r="F21" s="48"/>
      <c r="G21" s="13">
        <v>0</v>
      </c>
      <c r="H21" s="48"/>
      <c r="I21" s="13">
        <v>0</v>
      </c>
      <c r="J21" s="48"/>
      <c r="K21" s="13">
        <v>0</v>
      </c>
      <c r="L21" s="48"/>
      <c r="M21" s="13">
        <f>I21+K21</f>
        <v>0</v>
      </c>
      <c r="N21" s="15"/>
      <c r="O21" s="13">
        <v>0</v>
      </c>
      <c r="P21" s="15"/>
      <c r="Q21" s="13">
        <f>'PL 6-7'!D32</f>
        <v>2010344</v>
      </c>
      <c r="R21" s="13"/>
      <c r="S21" s="13">
        <f>SUM(E21:G21,M21:Q21)</f>
        <v>2010344</v>
      </c>
    </row>
    <row r="22" spans="1:19" s="18" customFormat="1" ht="21.65" customHeight="1">
      <c r="A22" s="6" t="s">
        <v>133</v>
      </c>
      <c r="C22" s="7"/>
      <c r="E22" s="26">
        <v>0</v>
      </c>
      <c r="F22" s="48"/>
      <c r="G22" s="26">
        <v>0</v>
      </c>
      <c r="H22" s="48"/>
      <c r="I22" s="26">
        <f>'PL 6-7'!D48</f>
        <v>962102</v>
      </c>
      <c r="J22" s="48"/>
      <c r="K22" s="26">
        <f>'PL 6-7'!D55-Q22</f>
        <v>239641</v>
      </c>
      <c r="L22" s="48"/>
      <c r="M22" s="26">
        <f>I22+K22</f>
        <v>1201743</v>
      </c>
      <c r="N22" s="15"/>
      <c r="O22" s="26">
        <v>0</v>
      </c>
      <c r="P22" s="15"/>
      <c r="Q22" s="26">
        <v>-15816</v>
      </c>
      <c r="R22" s="13"/>
      <c r="S22" s="26">
        <f>SUM(E22:G22,M22:Q22)</f>
        <v>1185927</v>
      </c>
    </row>
    <row r="23" spans="1:19" s="18" customFormat="1" ht="21.65" customHeight="1">
      <c r="A23" s="8" t="s">
        <v>163</v>
      </c>
      <c r="C23" s="7"/>
      <c r="E23" s="36">
        <f>SUM(E21:E22)</f>
        <v>0</v>
      </c>
      <c r="F23" s="46"/>
      <c r="G23" s="36">
        <f>SUM(G21:G22)</f>
        <v>0</v>
      </c>
      <c r="H23" s="46"/>
      <c r="I23" s="36">
        <f>SUM(I21:I22)</f>
        <v>962102</v>
      </c>
      <c r="J23" s="46"/>
      <c r="K23" s="36">
        <f>SUM(K21:K22)</f>
        <v>239641</v>
      </c>
      <c r="L23" s="46"/>
      <c r="M23" s="36">
        <f>SUM(M21:M22)</f>
        <v>1201743</v>
      </c>
      <c r="N23" s="46"/>
      <c r="O23" s="36">
        <f>SUM(O21:O22)</f>
        <v>0</v>
      </c>
      <c r="P23" s="46"/>
      <c r="Q23" s="36">
        <f>SUM(Q21:Q22)</f>
        <v>1994528</v>
      </c>
      <c r="R23" s="34"/>
      <c r="S23" s="36">
        <f>SUM(S21:S22)</f>
        <v>3196271</v>
      </c>
    </row>
    <row r="24" spans="1:19" s="18" customFormat="1" ht="21.65" customHeight="1">
      <c r="A24" s="8"/>
      <c r="C24" s="7"/>
      <c r="E24" s="34"/>
      <c r="F24" s="46"/>
      <c r="G24" s="34"/>
      <c r="H24" s="46"/>
      <c r="I24" s="34"/>
      <c r="J24" s="46"/>
      <c r="K24" s="34"/>
      <c r="L24" s="46"/>
      <c r="M24" s="34"/>
      <c r="N24" s="46"/>
      <c r="O24" s="34"/>
      <c r="P24" s="46"/>
      <c r="Q24" s="34"/>
      <c r="R24" s="34"/>
      <c r="S24" s="34"/>
    </row>
    <row r="25" spans="1:19" s="18" customFormat="1" ht="21.65" customHeight="1">
      <c r="A25" s="6" t="s">
        <v>170</v>
      </c>
      <c r="C25" s="7">
        <v>27</v>
      </c>
      <c r="E25" s="13">
        <v>0</v>
      </c>
      <c r="F25" s="15"/>
      <c r="G25" s="13">
        <v>0</v>
      </c>
      <c r="H25" s="15"/>
      <c r="I25" s="13">
        <v>0</v>
      </c>
      <c r="J25" s="15"/>
      <c r="K25" s="13">
        <v>0</v>
      </c>
      <c r="L25" s="15"/>
      <c r="M25" s="13">
        <v>0</v>
      </c>
      <c r="N25" s="15"/>
      <c r="O25" s="13">
        <f>'BS 4-5'!E54-'BS 4-5'!G54</f>
        <v>100600</v>
      </c>
      <c r="P25" s="15"/>
      <c r="Q25" s="13">
        <f>-O25</f>
        <v>-100600</v>
      </c>
      <c r="R25" s="13"/>
      <c r="S25" s="13">
        <f>SUM(E25:G25,M25:Q25)</f>
        <v>0</v>
      </c>
    </row>
    <row r="26" spans="1:19" s="47" customFormat="1" ht="21.65" customHeight="1">
      <c r="A26" s="6" t="s">
        <v>134</v>
      </c>
      <c r="C26" s="7">
        <v>12.1</v>
      </c>
      <c r="E26" s="26">
        <v>0</v>
      </c>
      <c r="F26" s="48"/>
      <c r="G26" s="26">
        <v>0</v>
      </c>
      <c r="H26" s="48"/>
      <c r="I26" s="26">
        <v>0</v>
      </c>
      <c r="J26" s="48"/>
      <c r="K26" s="26">
        <f>452484</f>
        <v>452484</v>
      </c>
      <c r="L26" s="48"/>
      <c r="M26" s="26">
        <f>I26+K26</f>
        <v>452484</v>
      </c>
      <c r="N26" s="15">
        <v>0</v>
      </c>
      <c r="O26" s="26">
        <v>0</v>
      </c>
      <c r="P26" s="15">
        <v>0</v>
      </c>
      <c r="Q26" s="26">
        <f>-K26</f>
        <v>-452484</v>
      </c>
      <c r="R26" s="13">
        <v>0</v>
      </c>
      <c r="S26" s="26">
        <f>SUM(E26:G26,M26:Q26)</f>
        <v>0</v>
      </c>
    </row>
    <row r="27" spans="1:19" s="18" customFormat="1" ht="21.65" customHeight="1">
      <c r="A27" s="8"/>
      <c r="C27" s="7"/>
      <c r="E27" s="34"/>
      <c r="F27" s="46"/>
      <c r="G27" s="34"/>
      <c r="H27" s="46"/>
      <c r="I27" s="34"/>
      <c r="J27" s="46"/>
      <c r="K27" s="34"/>
      <c r="L27" s="46"/>
      <c r="M27" s="34"/>
      <c r="N27" s="46"/>
      <c r="O27" s="34"/>
      <c r="P27" s="46"/>
      <c r="Q27" s="34"/>
      <c r="R27" s="34"/>
      <c r="S27" s="34"/>
    </row>
    <row r="28" spans="1:19" s="18" customFormat="1" ht="21.65" customHeight="1" thickBot="1">
      <c r="A28" s="8" t="s">
        <v>159</v>
      </c>
      <c r="C28" s="7"/>
      <c r="E28" s="44">
        <f>SUM(E14:E14,E23,E26)</f>
        <v>20000000</v>
      </c>
      <c r="F28" s="49"/>
      <c r="G28" s="44">
        <f>SUM(G14:G14,G23,G26)</f>
        <v>10598915</v>
      </c>
      <c r="H28" s="49"/>
      <c r="I28" s="44">
        <f>SUM(I14:I14,I23,I26)</f>
        <v>794334</v>
      </c>
      <c r="J28" s="49"/>
      <c r="K28" s="44">
        <f>SUM(K14:K14,K23,K26)</f>
        <v>-1919566</v>
      </c>
      <c r="L28" s="49"/>
      <c r="M28" s="44">
        <f>SUM(M14:M14,M23,M26)</f>
        <v>-1125232</v>
      </c>
      <c r="N28" s="49"/>
      <c r="O28" s="44">
        <f>SUM(O14:O14,O23,O25)</f>
        <v>1164600</v>
      </c>
      <c r="P28" s="47"/>
      <c r="Q28" s="44">
        <f>SUM(Q14:Q14,Q23,Q26,Q25,Q18)</f>
        <v>7325230</v>
      </c>
      <c r="R28" s="47"/>
      <c r="S28" s="44">
        <f>SUM(S14:S14,S23,S26,S18)</f>
        <v>37963513</v>
      </c>
    </row>
    <row r="29" spans="1:19" ht="21.65" customHeight="1" thickTop="1">
      <c r="A29" s="8"/>
      <c r="D29" s="6"/>
      <c r="E29" s="83">
        <f>E28-'BS 4-5'!E49</f>
        <v>0</v>
      </c>
      <c r="F29" s="83"/>
      <c r="G29" s="83">
        <f>G28-'BS 4-5'!E50</f>
        <v>0</v>
      </c>
      <c r="H29" s="83"/>
      <c r="I29" s="83"/>
      <c r="J29" s="83"/>
      <c r="K29" s="83"/>
      <c r="L29" s="83"/>
      <c r="M29" s="83">
        <f>M28-'BS 4-5'!E51</f>
        <v>0</v>
      </c>
      <c r="N29" s="83"/>
      <c r="O29" s="83">
        <f>O28-'BS 4-5'!E54</f>
        <v>0</v>
      </c>
      <c r="P29" s="83"/>
      <c r="Q29" s="83">
        <f>Q28-'BS 4-5'!E55</f>
        <v>0</v>
      </c>
      <c r="R29" s="83"/>
      <c r="S29" s="83">
        <f>S28-'BS 4-5'!E56</f>
        <v>0</v>
      </c>
    </row>
    <row r="30" spans="1:19" ht="21.65" customHeight="1">
      <c r="A30" s="9"/>
      <c r="D30" s="6"/>
      <c r="E30" s="41"/>
      <c r="F30" s="24"/>
      <c r="G30" s="41"/>
      <c r="H30" s="24"/>
      <c r="I30" s="41"/>
      <c r="J30" s="24"/>
      <c r="K30" s="41"/>
      <c r="L30" s="24"/>
      <c r="M30" s="41"/>
      <c r="N30" s="41"/>
      <c r="O30" s="41"/>
      <c r="P30" s="41"/>
      <c r="Q30" s="41"/>
      <c r="R30" s="41"/>
      <c r="S30" s="41"/>
    </row>
    <row r="31" spans="1:19" ht="21.65" customHeight="1">
      <c r="A31" s="8"/>
      <c r="D31" s="6"/>
      <c r="E31" s="41"/>
      <c r="F31" s="24"/>
      <c r="G31" s="41"/>
      <c r="H31" s="24"/>
      <c r="I31" s="41"/>
      <c r="J31" s="24"/>
      <c r="K31" s="41"/>
      <c r="L31" s="24"/>
      <c r="M31" s="41"/>
      <c r="N31" s="41"/>
      <c r="O31" s="41"/>
      <c r="P31" s="41"/>
      <c r="Q31" s="41"/>
      <c r="R31" s="41"/>
      <c r="S31" s="41"/>
    </row>
    <row r="32" spans="1:19" ht="21.65" customHeight="1">
      <c r="B32" s="9"/>
    </row>
  </sheetData>
  <mergeCells count="3">
    <mergeCell ref="I4:M4"/>
    <mergeCell ref="O4:Q4"/>
    <mergeCell ref="E12:S12"/>
  </mergeCells>
  <pageMargins left="0.7" right="0.7" top="0.48" bottom="0.5" header="0.5" footer="0.5"/>
  <pageSetup paperSize="9" scale="61" firstPageNumber="8" orientation="landscape" useFirstPageNumber="1" r:id="rId1"/>
  <headerFooter>
    <oddFooter>&amp;L&amp;"Times New Roman,Regular"&amp;11The accompanying notes are an integral part of these financial statements.
&amp;C&amp;"Times New Roman,Regular"&amp;11&amp;P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11C5E-052F-4F25-AC48-45B89B38E0A8}">
  <dimension ref="A1:S32"/>
  <sheetViews>
    <sheetView showGridLines="0" view="pageBreakPreview" topLeftCell="A16" zoomScale="70" zoomScaleNormal="40" zoomScaleSheetLayoutView="70" workbookViewId="0">
      <selection activeCell="K6" sqref="K6"/>
    </sheetView>
  </sheetViews>
  <sheetFormatPr defaultColWidth="10.81640625" defaultRowHeight="21.65" customHeight="1"/>
  <cols>
    <col min="1" max="1" width="45.54296875" style="6" customWidth="1"/>
    <col min="2" max="2" width="14.453125" style="6" customWidth="1"/>
    <col min="3" max="3" width="6.81640625" style="51" customWidth="1"/>
    <col min="4" max="4" width="1.81640625" style="16" customWidth="1"/>
    <col min="5" max="5" width="16.81640625" style="16" customWidth="1"/>
    <col min="6" max="6" width="1.81640625" style="6" customWidth="1"/>
    <col min="7" max="7" width="16.81640625" style="16" customWidth="1"/>
    <col min="8" max="8" width="1.81640625" style="6" customWidth="1"/>
    <col min="9" max="9" width="16.81640625" style="16" customWidth="1"/>
    <col min="10" max="10" width="1.81640625" style="6" customWidth="1"/>
    <col min="11" max="11" width="16.81640625" style="16" customWidth="1"/>
    <col min="12" max="12" width="1.81640625" style="6" customWidth="1"/>
    <col min="13" max="13" width="16.81640625" style="16" customWidth="1"/>
    <col min="14" max="14" width="1.81640625" style="6" customWidth="1"/>
    <col min="15" max="15" width="16.81640625" style="16" customWidth="1"/>
    <col min="16" max="16" width="1.81640625" style="16" customWidth="1"/>
    <col min="17" max="17" width="16.81640625" style="16" customWidth="1"/>
    <col min="18" max="18" width="1.81640625" style="6" customWidth="1"/>
    <col min="19" max="19" width="17.81640625" style="6" customWidth="1"/>
    <col min="20" max="20" width="11.453125" style="6" bestFit="1" customWidth="1"/>
    <col min="21" max="16384" width="10.81640625" style="6"/>
  </cols>
  <sheetData>
    <row r="1" spans="1:19" s="4" customFormat="1" ht="21.65" customHeight="1">
      <c r="A1" s="5" t="s">
        <v>50</v>
      </c>
      <c r="B1" s="1"/>
      <c r="C1" s="50"/>
      <c r="D1" s="3"/>
      <c r="E1" s="2"/>
      <c r="F1" s="3"/>
      <c r="G1" s="2"/>
      <c r="H1" s="3"/>
      <c r="I1" s="2"/>
      <c r="J1" s="3"/>
      <c r="K1" s="2"/>
      <c r="L1" s="3"/>
      <c r="S1" s="23"/>
    </row>
    <row r="2" spans="1:19" s="4" customFormat="1" ht="21.65" customHeight="1">
      <c r="A2" s="17" t="s">
        <v>117</v>
      </c>
      <c r="B2" s="8"/>
      <c r="C2" s="42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s="4" customFormat="1" ht="21.65" customHeight="1">
      <c r="A3" s="17"/>
      <c r="B3" s="8"/>
      <c r="C3" s="42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 s="4" customFormat="1" ht="21.65" customHeight="1">
      <c r="A4" s="17"/>
      <c r="B4" s="8"/>
      <c r="C4" s="42"/>
      <c r="D4" s="8"/>
      <c r="E4" s="8"/>
      <c r="F4" s="8"/>
      <c r="G4" s="8"/>
      <c r="H4" s="8"/>
      <c r="I4" s="89" t="s">
        <v>91</v>
      </c>
      <c r="J4" s="89"/>
      <c r="K4" s="89"/>
      <c r="L4" s="89"/>
      <c r="M4" s="89"/>
      <c r="N4" s="8"/>
      <c r="O4" s="89" t="s">
        <v>15</v>
      </c>
      <c r="P4" s="89"/>
      <c r="Q4" s="89"/>
      <c r="R4" s="8"/>
      <c r="S4" s="8"/>
    </row>
    <row r="5" spans="1:19" ht="21.65" customHeight="1">
      <c r="K5" s="10" t="s">
        <v>118</v>
      </c>
      <c r="O5" s="6"/>
      <c r="P5" s="6"/>
      <c r="R5" s="16"/>
      <c r="S5" s="23"/>
    </row>
    <row r="6" spans="1:19" ht="21.65" customHeight="1">
      <c r="D6" s="6"/>
      <c r="E6" s="6"/>
      <c r="F6" s="16"/>
      <c r="G6" s="10"/>
      <c r="H6" s="16"/>
      <c r="I6" s="10" t="s">
        <v>118</v>
      </c>
      <c r="J6" s="16"/>
      <c r="K6" s="10" t="s">
        <v>119</v>
      </c>
      <c r="L6" s="16"/>
      <c r="M6" s="10"/>
      <c r="O6" s="6"/>
      <c r="P6" s="6"/>
      <c r="Q6" s="6"/>
      <c r="R6" s="23"/>
    </row>
    <row r="7" spans="1:19" ht="21.65" customHeight="1">
      <c r="D7" s="6"/>
      <c r="E7" s="6"/>
      <c r="F7" s="16"/>
      <c r="G7" s="10"/>
      <c r="H7" s="16"/>
      <c r="I7" s="10" t="s">
        <v>120</v>
      </c>
      <c r="J7" s="16"/>
      <c r="K7" s="10" t="s">
        <v>121</v>
      </c>
      <c r="L7" s="16"/>
      <c r="M7" s="10"/>
      <c r="O7" s="6"/>
      <c r="P7" s="6"/>
      <c r="Q7" s="6"/>
      <c r="R7" s="23"/>
    </row>
    <row r="8" spans="1:19" ht="21.65" customHeight="1">
      <c r="D8" s="6"/>
      <c r="E8" s="6"/>
      <c r="F8" s="16"/>
      <c r="G8" s="10"/>
      <c r="H8" s="16"/>
      <c r="I8" s="10" t="s">
        <v>122</v>
      </c>
      <c r="J8" s="16"/>
      <c r="K8" s="10" t="s">
        <v>123</v>
      </c>
      <c r="L8" s="16"/>
      <c r="M8" s="43"/>
      <c r="O8" s="6"/>
      <c r="P8" s="6"/>
      <c r="Q8" s="6"/>
      <c r="R8" s="23"/>
    </row>
    <row r="9" spans="1:19" ht="21.65" customHeight="1">
      <c r="D9" s="6"/>
      <c r="E9" s="10" t="s">
        <v>1</v>
      </c>
      <c r="F9" s="16"/>
      <c r="G9" s="10"/>
      <c r="H9" s="16"/>
      <c r="I9" s="10" t="s">
        <v>124</v>
      </c>
      <c r="J9" s="16"/>
      <c r="K9" s="10" t="s">
        <v>124</v>
      </c>
      <c r="L9" s="16"/>
      <c r="M9" s="10"/>
      <c r="O9" s="6"/>
      <c r="P9" s="6"/>
      <c r="Q9" s="6"/>
      <c r="R9" s="23"/>
    </row>
    <row r="10" spans="1:19" s="18" customFormat="1" ht="21.65" customHeight="1">
      <c r="C10" s="7"/>
      <c r="D10" s="19"/>
      <c r="E10" s="10" t="s">
        <v>2</v>
      </c>
      <c r="F10" s="10"/>
      <c r="G10" s="10" t="s">
        <v>125</v>
      </c>
      <c r="H10" s="10"/>
      <c r="I10" s="10" t="s">
        <v>126</v>
      </c>
      <c r="J10" s="10"/>
      <c r="K10" s="10" t="s">
        <v>126</v>
      </c>
      <c r="L10" s="10"/>
      <c r="M10" s="10" t="s">
        <v>127</v>
      </c>
      <c r="O10" s="10"/>
      <c r="P10" s="16"/>
      <c r="R10" s="10"/>
    </row>
    <row r="11" spans="1:19" s="18" customFormat="1" ht="21.65" customHeight="1">
      <c r="C11" s="52" t="s">
        <v>0</v>
      </c>
      <c r="E11" s="10" t="s">
        <v>3</v>
      </c>
      <c r="F11" s="10"/>
      <c r="G11" s="10" t="s">
        <v>128</v>
      </c>
      <c r="H11" s="10"/>
      <c r="I11" s="10" t="s">
        <v>129</v>
      </c>
      <c r="J11" s="10"/>
      <c r="K11" s="10" t="s">
        <v>129</v>
      </c>
      <c r="L11" s="10"/>
      <c r="M11" s="18" t="s">
        <v>130</v>
      </c>
      <c r="O11" s="10" t="s">
        <v>131</v>
      </c>
      <c r="Q11" s="18" t="s">
        <v>4</v>
      </c>
      <c r="S11" s="10" t="s">
        <v>94</v>
      </c>
    </row>
    <row r="12" spans="1:19" s="18" customFormat="1" ht="21.65" customHeight="1">
      <c r="C12" s="7"/>
      <c r="E12" s="90" t="s">
        <v>70</v>
      </c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</row>
    <row r="13" spans="1:19" s="18" customFormat="1" ht="21.65" customHeight="1">
      <c r="A13" s="45" t="s">
        <v>157</v>
      </c>
      <c r="C13" s="7"/>
      <c r="E13" s="10"/>
      <c r="F13" s="10"/>
      <c r="G13" s="10"/>
      <c r="H13" s="10"/>
      <c r="I13" s="10"/>
      <c r="J13" s="10"/>
      <c r="K13" s="10"/>
      <c r="L13" s="10"/>
      <c r="M13" s="10"/>
      <c r="O13" s="10"/>
      <c r="S13" s="10"/>
    </row>
    <row r="14" spans="1:19" s="18" customFormat="1" ht="21.65" customHeight="1">
      <c r="A14" s="8" t="s">
        <v>69</v>
      </c>
      <c r="C14" s="7"/>
      <c r="E14" s="34">
        <v>20000000</v>
      </c>
      <c r="F14" s="46"/>
      <c r="G14" s="34">
        <v>10598915</v>
      </c>
      <c r="H14" s="46"/>
      <c r="I14" s="34">
        <v>-414167</v>
      </c>
      <c r="J14" s="46"/>
      <c r="K14" s="34">
        <v>-1873685</v>
      </c>
      <c r="L14" s="46"/>
      <c r="M14" s="34">
        <f>I14+K14</f>
        <v>-2287852</v>
      </c>
      <c r="N14" s="46"/>
      <c r="O14" s="34">
        <v>979000</v>
      </c>
      <c r="P14" s="46"/>
      <c r="Q14" s="34">
        <v>6039690</v>
      </c>
      <c r="R14" s="47"/>
      <c r="S14" s="34">
        <f>SUM(E14:G14,M14:Q14)</f>
        <v>35329753</v>
      </c>
    </row>
    <row r="15" spans="1:19" s="18" customFormat="1" ht="21.65" customHeight="1">
      <c r="A15" s="8"/>
      <c r="C15" s="7"/>
      <c r="E15" s="34"/>
      <c r="F15" s="46"/>
      <c r="G15" s="34"/>
      <c r="H15" s="46"/>
      <c r="I15" s="34"/>
      <c r="J15" s="46"/>
      <c r="K15" s="34"/>
      <c r="L15" s="46"/>
      <c r="M15" s="34"/>
      <c r="N15" s="46"/>
      <c r="O15" s="34"/>
      <c r="P15" s="46"/>
      <c r="Q15" s="34"/>
      <c r="R15" s="47"/>
      <c r="S15" s="34"/>
    </row>
    <row r="16" spans="1:19" s="18" customFormat="1" ht="21.65" customHeight="1">
      <c r="A16" s="8" t="s">
        <v>168</v>
      </c>
      <c r="C16" s="7"/>
      <c r="E16" s="34"/>
      <c r="F16" s="46"/>
      <c r="G16" s="34"/>
      <c r="H16" s="46"/>
      <c r="I16" s="34"/>
      <c r="J16" s="46"/>
      <c r="K16" s="34"/>
      <c r="L16" s="46"/>
      <c r="M16" s="34"/>
      <c r="N16" s="46"/>
      <c r="O16" s="34"/>
      <c r="P16" s="46"/>
      <c r="Q16" s="34"/>
      <c r="R16" s="47"/>
      <c r="S16" s="34"/>
    </row>
    <row r="17" spans="1:19" s="18" customFormat="1" ht="21.65" customHeight="1">
      <c r="A17" s="6" t="s">
        <v>165</v>
      </c>
      <c r="C17" s="7">
        <v>42</v>
      </c>
      <c r="E17" s="13">
        <v>0</v>
      </c>
      <c r="F17" s="15"/>
      <c r="G17" s="13">
        <v>0</v>
      </c>
      <c r="H17" s="15"/>
      <c r="I17" s="13">
        <v>0</v>
      </c>
      <c r="J17" s="15"/>
      <c r="K17" s="13">
        <v>0</v>
      </c>
      <c r="L17" s="15"/>
      <c r="M17" s="13">
        <v>0</v>
      </c>
      <c r="N17" s="15"/>
      <c r="O17" s="13">
        <v>0</v>
      </c>
      <c r="P17" s="15"/>
      <c r="Q17" s="13">
        <v>-500000</v>
      </c>
      <c r="S17" s="13">
        <f>SUM(E17:G17,M17:Q17)</f>
        <v>-500000</v>
      </c>
    </row>
    <row r="18" spans="1:19" s="18" customFormat="1" ht="21.65" customHeight="1">
      <c r="A18" s="8" t="s">
        <v>169</v>
      </c>
      <c r="C18" s="7"/>
      <c r="E18" s="36">
        <f>E17</f>
        <v>0</v>
      </c>
      <c r="F18" s="46"/>
      <c r="G18" s="36">
        <f>G17</f>
        <v>0</v>
      </c>
      <c r="H18" s="34"/>
      <c r="I18" s="36">
        <f t="shared" ref="I18:S18" si="0">I17</f>
        <v>0</v>
      </c>
      <c r="J18" s="34"/>
      <c r="K18" s="36">
        <f t="shared" si="0"/>
        <v>0</v>
      </c>
      <c r="L18" s="34"/>
      <c r="M18" s="36">
        <f t="shared" si="0"/>
        <v>0</v>
      </c>
      <c r="N18" s="34"/>
      <c r="O18" s="36">
        <f t="shared" si="0"/>
        <v>0</v>
      </c>
      <c r="P18" s="34"/>
      <c r="Q18" s="36">
        <f t="shared" si="0"/>
        <v>-500000</v>
      </c>
      <c r="R18" s="34"/>
      <c r="S18" s="36">
        <f t="shared" si="0"/>
        <v>-500000</v>
      </c>
    </row>
    <row r="19" spans="1:19" s="18" customFormat="1" ht="21.65" customHeight="1">
      <c r="A19" s="8"/>
      <c r="C19" s="7"/>
      <c r="E19" s="34"/>
      <c r="F19" s="46"/>
      <c r="G19" s="34"/>
      <c r="H19" s="46"/>
      <c r="I19" s="34"/>
      <c r="J19" s="46"/>
      <c r="K19" s="34"/>
      <c r="L19" s="46"/>
      <c r="M19" s="34"/>
      <c r="N19" s="46"/>
      <c r="O19" s="34"/>
      <c r="P19" s="46"/>
      <c r="Q19" s="34"/>
      <c r="R19" s="47"/>
      <c r="S19" s="34"/>
    </row>
    <row r="20" spans="1:19" s="18" customFormat="1" ht="21.65" customHeight="1">
      <c r="A20" s="8" t="s">
        <v>162</v>
      </c>
      <c r="C20" s="7"/>
      <c r="E20" s="13"/>
      <c r="F20" s="15"/>
      <c r="G20" s="13"/>
      <c r="H20" s="15"/>
      <c r="I20" s="13"/>
      <c r="J20" s="15"/>
      <c r="K20" s="13"/>
      <c r="L20" s="15"/>
      <c r="M20" s="13"/>
      <c r="N20" s="15"/>
      <c r="O20" s="13"/>
      <c r="P20" s="15"/>
      <c r="Q20" s="13"/>
      <c r="S20" s="13"/>
    </row>
    <row r="21" spans="1:19" s="18" customFormat="1" ht="21.65" customHeight="1">
      <c r="A21" s="6" t="s">
        <v>132</v>
      </c>
      <c r="C21" s="7"/>
      <c r="E21" s="13">
        <v>0</v>
      </c>
      <c r="F21" s="48"/>
      <c r="G21" s="13">
        <v>0</v>
      </c>
      <c r="H21" s="48"/>
      <c r="I21" s="13">
        <v>0</v>
      </c>
      <c r="J21" s="48"/>
      <c r="K21" s="13">
        <v>0</v>
      </c>
      <c r="L21" s="48"/>
      <c r="M21" s="13">
        <f>I21+K21</f>
        <v>0</v>
      </c>
      <c r="N21" s="15"/>
      <c r="O21" s="13">
        <v>0</v>
      </c>
      <c r="P21" s="15"/>
      <c r="Q21" s="13">
        <f>'PL 6-7'!F32</f>
        <v>1692978</v>
      </c>
      <c r="R21" s="13"/>
      <c r="S21" s="13">
        <f>SUM(E21:G21,M21:Q21)</f>
        <v>1692978</v>
      </c>
    </row>
    <row r="22" spans="1:19" s="18" customFormat="1" ht="21.65" customHeight="1">
      <c r="A22" s="6" t="s">
        <v>133</v>
      </c>
      <c r="C22" s="7"/>
      <c r="E22" s="26">
        <v>0</v>
      </c>
      <c r="F22" s="48"/>
      <c r="G22" s="26">
        <v>0</v>
      </c>
      <c r="H22" s="48"/>
      <c r="I22" s="26">
        <f>'PL 6-7'!F48</f>
        <v>246399</v>
      </c>
      <c r="J22" s="48"/>
      <c r="K22" s="26">
        <f>'PL 6-7'!F55-Q22</f>
        <v>-1160726</v>
      </c>
      <c r="L22" s="48"/>
      <c r="M22" s="26">
        <f>I22+K22</f>
        <v>-914327</v>
      </c>
      <c r="N22" s="15"/>
      <c r="O22" s="26">
        <v>0</v>
      </c>
      <c r="P22" s="15"/>
      <c r="Q22" s="26">
        <v>8838</v>
      </c>
      <c r="R22" s="13"/>
      <c r="S22" s="26">
        <f>SUM(E22:G22,M22:Q22)</f>
        <v>-905489</v>
      </c>
    </row>
    <row r="23" spans="1:19" s="18" customFormat="1" ht="21.65" customHeight="1">
      <c r="A23" s="8" t="s">
        <v>163</v>
      </c>
      <c r="B23" s="47"/>
      <c r="C23" s="7"/>
      <c r="D23" s="47"/>
      <c r="E23" s="36">
        <f>E22+E21</f>
        <v>0</v>
      </c>
      <c r="F23" s="46"/>
      <c r="G23" s="36">
        <f>G22+G21</f>
        <v>0</v>
      </c>
      <c r="H23" s="46"/>
      <c r="I23" s="36">
        <f>I22+I21</f>
        <v>246399</v>
      </c>
      <c r="J23" s="46"/>
      <c r="K23" s="36">
        <f>K22+K21</f>
        <v>-1160726</v>
      </c>
      <c r="L23" s="46"/>
      <c r="M23" s="36">
        <f>M22+M21</f>
        <v>-914327</v>
      </c>
      <c r="N23" s="46"/>
      <c r="O23" s="36">
        <f>O22+O21</f>
        <v>0</v>
      </c>
      <c r="P23" s="46"/>
      <c r="Q23" s="36">
        <f>Q22+Q21</f>
        <v>1701816</v>
      </c>
      <c r="R23" s="34"/>
      <c r="S23" s="36">
        <f>S22+S21</f>
        <v>787489</v>
      </c>
    </row>
    <row r="24" spans="1:19" s="18" customFormat="1" ht="21.65" customHeight="1">
      <c r="A24" s="8"/>
      <c r="B24" s="47"/>
      <c r="C24" s="7"/>
      <c r="D24" s="47"/>
      <c r="E24" s="34"/>
      <c r="F24" s="46"/>
      <c r="G24" s="34"/>
      <c r="H24" s="46"/>
      <c r="I24" s="34"/>
      <c r="J24" s="46"/>
      <c r="K24" s="34"/>
      <c r="L24" s="46"/>
      <c r="M24" s="34"/>
      <c r="N24" s="46"/>
      <c r="O24" s="34"/>
      <c r="P24" s="46"/>
      <c r="Q24" s="34"/>
      <c r="R24" s="34"/>
      <c r="S24" s="34"/>
    </row>
    <row r="25" spans="1:19" s="18" customFormat="1" ht="21.65" customHeight="1">
      <c r="A25" s="6" t="s">
        <v>170</v>
      </c>
      <c r="C25" s="7">
        <v>27</v>
      </c>
      <c r="E25" s="13">
        <v>0</v>
      </c>
      <c r="F25" s="15"/>
      <c r="G25" s="13">
        <v>0</v>
      </c>
      <c r="H25" s="15"/>
      <c r="I25" s="13">
        <v>0</v>
      </c>
      <c r="J25" s="15"/>
      <c r="K25" s="13">
        <v>0</v>
      </c>
      <c r="L25" s="15"/>
      <c r="M25" s="13">
        <v>0</v>
      </c>
      <c r="N25" s="15"/>
      <c r="O25" s="13">
        <v>85000</v>
      </c>
      <c r="P25" s="15"/>
      <c r="Q25" s="13">
        <f>-O25</f>
        <v>-85000</v>
      </c>
      <c r="R25" s="13"/>
      <c r="S25" s="13">
        <f>SUM(E25:G25,M25:Q25)</f>
        <v>0</v>
      </c>
    </row>
    <row r="26" spans="1:19" s="18" customFormat="1" ht="21.65" customHeight="1">
      <c r="A26" s="6" t="s">
        <v>134</v>
      </c>
      <c r="C26" s="7">
        <v>12.1</v>
      </c>
      <c r="E26" s="26">
        <v>0</v>
      </c>
      <c r="F26" s="15"/>
      <c r="G26" s="26">
        <v>0</v>
      </c>
      <c r="H26" s="15"/>
      <c r="I26" s="26">
        <v>0</v>
      </c>
      <c r="J26" s="15"/>
      <c r="K26" s="26">
        <v>422720</v>
      </c>
      <c r="L26" s="15"/>
      <c r="M26" s="26">
        <f>I26+K26</f>
        <v>422720</v>
      </c>
      <c r="N26" s="15"/>
      <c r="O26" s="26">
        <v>0</v>
      </c>
      <c r="P26" s="15"/>
      <c r="Q26" s="26">
        <f>-K26</f>
        <v>-422720</v>
      </c>
      <c r="R26" s="13"/>
      <c r="S26" s="26">
        <f>E26+G26+M26+O26+Q26</f>
        <v>0</v>
      </c>
    </row>
    <row r="27" spans="1:19" s="18" customFormat="1" ht="21.65" customHeight="1">
      <c r="A27" s="8"/>
      <c r="B27" s="47"/>
      <c r="C27" s="7"/>
      <c r="D27" s="47"/>
      <c r="E27" s="34"/>
      <c r="F27" s="46"/>
      <c r="G27" s="34"/>
      <c r="H27" s="46"/>
      <c r="I27" s="34"/>
      <c r="J27" s="46"/>
      <c r="K27" s="34"/>
      <c r="L27" s="46"/>
      <c r="M27" s="34"/>
      <c r="N27" s="46"/>
      <c r="O27" s="34"/>
      <c r="P27" s="46"/>
      <c r="Q27" s="34"/>
      <c r="R27" s="34"/>
      <c r="S27" s="34"/>
    </row>
    <row r="28" spans="1:19" s="18" customFormat="1" ht="21.65" customHeight="1" thickBot="1">
      <c r="A28" s="8" t="s">
        <v>160</v>
      </c>
      <c r="C28" s="7"/>
      <c r="E28" s="44">
        <f>SUM(E14,E18,E23,E25,E26)</f>
        <v>20000000</v>
      </c>
      <c r="F28" s="49"/>
      <c r="G28" s="44">
        <f>SUM(G14,G18,G23,G25,G26)</f>
        <v>10598915</v>
      </c>
      <c r="H28" s="49"/>
      <c r="I28" s="44">
        <f>SUM(I14,I18,I23,I25,I26)</f>
        <v>-167768</v>
      </c>
      <c r="J28" s="49"/>
      <c r="K28" s="44">
        <f>SUM(K14,K18,K23,K25,K26)</f>
        <v>-2611691</v>
      </c>
      <c r="L28" s="49"/>
      <c r="M28" s="44">
        <f>SUM(M14,M18,M23,M25,M26)</f>
        <v>-2779459</v>
      </c>
      <c r="N28" s="47"/>
      <c r="O28" s="44">
        <f>SUM(O14,O18,O23,O25,O26)</f>
        <v>1064000</v>
      </c>
      <c r="P28" s="47"/>
      <c r="Q28" s="44">
        <f>SUM(Q14,Q18,Q23,Q25,Q26)</f>
        <v>6733786</v>
      </c>
      <c r="R28" s="47"/>
      <c r="S28" s="44">
        <f>SUM(S14,S18,S23,S25,S26)</f>
        <v>35617242</v>
      </c>
    </row>
    <row r="29" spans="1:19" s="18" customFormat="1" ht="21.65" customHeight="1" thickTop="1">
      <c r="A29" s="6"/>
      <c r="C29" s="51"/>
      <c r="E29" s="14"/>
      <c r="F29" s="10"/>
      <c r="G29" s="14"/>
      <c r="H29" s="10"/>
      <c r="I29" s="13"/>
      <c r="J29" s="10"/>
      <c r="K29" s="13"/>
      <c r="L29" s="10"/>
      <c r="M29" s="13"/>
      <c r="O29" s="14"/>
      <c r="Q29" s="14"/>
      <c r="S29" s="14"/>
    </row>
    <row r="30" spans="1:19" ht="21.65" customHeight="1">
      <c r="A30" s="9"/>
      <c r="D30" s="6"/>
      <c r="E30" s="41"/>
      <c r="F30" s="24"/>
      <c r="G30" s="41"/>
      <c r="H30" s="24"/>
      <c r="I30" s="41"/>
      <c r="J30" s="24"/>
      <c r="K30" s="41"/>
      <c r="L30" s="24"/>
      <c r="M30" s="41"/>
      <c r="N30" s="41"/>
      <c r="O30" s="41"/>
      <c r="P30" s="41"/>
      <c r="Q30" s="41"/>
      <c r="R30" s="41"/>
      <c r="S30" s="41"/>
    </row>
    <row r="31" spans="1:19" ht="21.65" customHeight="1">
      <c r="A31" s="8"/>
      <c r="D31" s="6"/>
      <c r="E31" s="41"/>
      <c r="F31" s="24"/>
      <c r="G31" s="41"/>
      <c r="H31" s="24"/>
      <c r="I31" s="41"/>
      <c r="J31" s="24"/>
      <c r="K31" s="41"/>
      <c r="L31" s="24"/>
      <c r="M31" s="41"/>
      <c r="N31" s="41"/>
      <c r="O31" s="41"/>
      <c r="P31" s="41"/>
      <c r="Q31" s="41"/>
      <c r="R31" s="41"/>
      <c r="S31" s="41"/>
    </row>
    <row r="32" spans="1:19" ht="21.65" customHeight="1">
      <c r="B32" s="9"/>
    </row>
  </sheetData>
  <mergeCells count="3">
    <mergeCell ref="I4:M4"/>
    <mergeCell ref="O4:Q4"/>
    <mergeCell ref="E12:S12"/>
  </mergeCells>
  <pageMargins left="0.7" right="0.7" top="0.48" bottom="0.5" header="0.5" footer="0.5"/>
  <pageSetup paperSize="9" scale="61" firstPageNumber="9" orientation="landscape" useFirstPageNumber="1" r:id="rId1"/>
  <headerFooter>
    <oddFooter>&amp;L&amp;"Times New Roman,Regular"&amp;11The accompanying notes are an integral part of these financial statements.
&amp;C&amp;"Times New Roman,Regular"&amp;11&amp;P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2"/>
  <sheetViews>
    <sheetView showGridLines="0" tabSelected="1" view="pageBreakPreview" topLeftCell="A58" zoomScale="85" zoomScaleNormal="70" zoomScaleSheetLayoutView="85" workbookViewId="0">
      <selection activeCell="A59" sqref="A59"/>
    </sheetView>
  </sheetViews>
  <sheetFormatPr defaultColWidth="10.81640625" defaultRowHeight="24" customHeight="1"/>
  <cols>
    <col min="1" max="1" width="73.36328125" style="6" customWidth="1"/>
    <col min="2" max="2" width="5.54296875" style="6" customWidth="1"/>
    <col min="3" max="3" width="2.54296875" style="6" customWidth="1"/>
    <col min="4" max="4" width="16.453125" style="16" customWidth="1"/>
    <col min="5" max="5" width="1.1796875" style="6" customWidth="1"/>
    <col min="6" max="6" width="16.453125" style="16" customWidth="1"/>
    <col min="7" max="16384" width="10.81640625" style="6"/>
  </cols>
  <sheetData>
    <row r="1" spans="1:20" ht="24" customHeight="1">
      <c r="A1" s="5" t="s">
        <v>50</v>
      </c>
      <c r="B1" s="8"/>
      <c r="D1" s="3"/>
      <c r="E1" s="2"/>
      <c r="F1" s="3"/>
    </row>
    <row r="2" spans="1:20" ht="24" customHeight="1">
      <c r="A2" s="17" t="s">
        <v>43</v>
      </c>
      <c r="B2" s="8"/>
      <c r="D2" s="3"/>
      <c r="E2" s="2"/>
      <c r="F2" s="3"/>
    </row>
    <row r="3" spans="1:20" ht="24" customHeight="1">
      <c r="A3" s="17"/>
      <c r="B3" s="8"/>
      <c r="D3" s="3"/>
      <c r="E3" s="2"/>
      <c r="F3" s="3"/>
    </row>
    <row r="4" spans="1:20" ht="24" customHeight="1">
      <c r="A4" s="17"/>
      <c r="D4" s="87" t="s">
        <v>156</v>
      </c>
      <c r="E4" s="88"/>
      <c r="F4" s="88"/>
    </row>
    <row r="5" spans="1:20" ht="24" customHeight="1">
      <c r="A5" s="17"/>
      <c r="B5" s="63" t="s">
        <v>0</v>
      </c>
      <c r="D5" s="64">
        <v>2024</v>
      </c>
      <c r="E5" s="64"/>
      <c r="F5" s="64">
        <v>2023</v>
      </c>
    </row>
    <row r="6" spans="1:20" ht="24" customHeight="1">
      <c r="A6" s="8"/>
      <c r="B6" s="8"/>
      <c r="D6" s="90" t="s">
        <v>70</v>
      </c>
      <c r="E6" s="90"/>
      <c r="F6" s="90"/>
    </row>
    <row r="7" spans="1:20" ht="24" customHeight="1">
      <c r="A7" s="42" t="s">
        <v>7</v>
      </c>
      <c r="B7" s="8"/>
    </row>
    <row r="8" spans="1:20" ht="24" customHeight="1">
      <c r="A8" s="6" t="s">
        <v>105</v>
      </c>
      <c r="C8" s="65"/>
      <c r="D8" s="40">
        <f>+'PL 6-7'!D30</f>
        <v>2502099</v>
      </c>
      <c r="E8" s="40"/>
      <c r="F8" s="40">
        <f>+'PL 6-7'!F30</f>
        <v>2080946</v>
      </c>
      <c r="G8" s="24"/>
      <c r="H8" s="24"/>
      <c r="I8" s="24"/>
      <c r="K8" s="24"/>
      <c r="L8" s="24"/>
      <c r="M8" s="24"/>
      <c r="N8" s="24"/>
      <c r="O8" s="24"/>
      <c r="P8" s="24"/>
      <c r="Q8" s="24"/>
      <c r="R8" s="24"/>
      <c r="S8" s="24"/>
      <c r="T8" s="24"/>
    </row>
    <row r="9" spans="1:20" ht="24" customHeight="1">
      <c r="A9" s="66" t="s">
        <v>135</v>
      </c>
      <c r="B9" s="9"/>
      <c r="D9" s="40"/>
      <c r="E9" s="40"/>
      <c r="F9" s="40"/>
      <c r="K9" s="24"/>
      <c r="L9" s="24"/>
      <c r="M9" s="24"/>
      <c r="N9" s="24"/>
      <c r="O9" s="24"/>
      <c r="P9" s="24"/>
      <c r="Q9" s="24"/>
      <c r="R9" s="24"/>
    </row>
    <row r="10" spans="1:20" ht="24" customHeight="1">
      <c r="A10" s="66" t="s">
        <v>136</v>
      </c>
      <c r="B10" s="9"/>
      <c r="D10" s="40"/>
      <c r="E10" s="40"/>
      <c r="F10" s="40"/>
      <c r="K10" s="24"/>
      <c r="L10" s="24"/>
      <c r="M10" s="24"/>
      <c r="N10" s="24"/>
      <c r="O10" s="24"/>
      <c r="P10" s="24"/>
      <c r="Q10" s="24"/>
      <c r="R10" s="24"/>
    </row>
    <row r="11" spans="1:20" ht="24" customHeight="1">
      <c r="A11" s="61" t="s">
        <v>16</v>
      </c>
      <c r="B11" s="61"/>
      <c r="D11" s="40">
        <v>454027</v>
      </c>
      <c r="E11" s="40"/>
      <c r="F11" s="40">
        <v>446971</v>
      </c>
      <c r="G11" s="24"/>
      <c r="H11" s="24"/>
      <c r="K11" s="24"/>
      <c r="L11" s="24"/>
      <c r="M11" s="24"/>
      <c r="N11" s="24"/>
      <c r="O11" s="24"/>
      <c r="P11" s="24"/>
      <c r="Q11" s="24"/>
      <c r="R11" s="24"/>
    </row>
    <row r="12" spans="1:20" ht="24" customHeight="1">
      <c r="A12" s="61" t="s">
        <v>61</v>
      </c>
      <c r="B12" s="7">
        <v>39</v>
      </c>
      <c r="D12" s="40">
        <f>+'PL 6-7'!D29</f>
        <v>1283057</v>
      </c>
      <c r="E12" s="40"/>
      <c r="F12" s="40">
        <v>2130197</v>
      </c>
      <c r="G12" s="24"/>
      <c r="H12" s="24"/>
      <c r="K12" s="24"/>
      <c r="L12" s="24"/>
      <c r="M12" s="24"/>
      <c r="N12" s="24"/>
      <c r="O12" s="24"/>
      <c r="P12" s="24"/>
      <c r="Q12" s="24"/>
      <c r="R12" s="24"/>
    </row>
    <row r="13" spans="1:20" ht="24" customHeight="1">
      <c r="A13" s="61" t="s">
        <v>67</v>
      </c>
      <c r="B13" s="61"/>
      <c r="D13" s="40">
        <v>46607</v>
      </c>
      <c r="E13" s="40"/>
      <c r="F13" s="40">
        <v>42981</v>
      </c>
      <c r="G13" s="24"/>
      <c r="H13" s="24"/>
      <c r="K13" s="24"/>
      <c r="L13" s="24"/>
      <c r="M13" s="24"/>
      <c r="N13" s="24"/>
      <c r="O13" s="24"/>
      <c r="P13" s="24"/>
      <c r="Q13" s="24"/>
      <c r="R13" s="24"/>
    </row>
    <row r="14" spans="1:20" ht="24" customHeight="1">
      <c r="A14" s="61" t="s">
        <v>166</v>
      </c>
      <c r="B14" s="61"/>
      <c r="D14" s="40">
        <v>69015</v>
      </c>
      <c r="E14" s="40"/>
      <c r="F14" s="40">
        <v>38539</v>
      </c>
      <c r="G14" s="24"/>
      <c r="H14" s="24"/>
      <c r="K14" s="24"/>
      <c r="L14" s="24"/>
      <c r="M14" s="24"/>
      <c r="N14" s="24"/>
      <c r="O14" s="24"/>
      <c r="P14" s="24"/>
      <c r="Q14" s="24"/>
      <c r="R14" s="24"/>
    </row>
    <row r="15" spans="1:20" ht="24" customHeight="1">
      <c r="A15" s="61" t="s">
        <v>186</v>
      </c>
      <c r="B15" s="61"/>
      <c r="D15" s="40">
        <v>272377</v>
      </c>
      <c r="E15" s="40"/>
      <c r="F15" s="40">
        <v>88180</v>
      </c>
      <c r="G15" s="24"/>
      <c r="H15" s="24"/>
      <c r="K15" s="24"/>
      <c r="L15" s="24"/>
      <c r="M15" s="24"/>
      <c r="N15" s="24"/>
      <c r="O15" s="24"/>
      <c r="P15" s="24"/>
      <c r="Q15" s="24"/>
      <c r="R15" s="24"/>
    </row>
    <row r="16" spans="1:20" ht="24" customHeight="1">
      <c r="A16" s="61" t="s">
        <v>191</v>
      </c>
      <c r="B16" s="61"/>
      <c r="D16" s="40">
        <v>30</v>
      </c>
      <c r="E16" s="40"/>
      <c r="F16" s="40">
        <v>2357</v>
      </c>
      <c r="G16" s="24"/>
      <c r="H16" s="24"/>
      <c r="K16" s="24"/>
      <c r="L16" s="24"/>
      <c r="M16" s="24"/>
      <c r="N16" s="24"/>
      <c r="O16" s="24"/>
      <c r="P16" s="24"/>
      <c r="Q16" s="24"/>
      <c r="R16" s="24"/>
    </row>
    <row r="17" spans="1:18" ht="24" customHeight="1">
      <c r="A17" s="61" t="s">
        <v>187</v>
      </c>
      <c r="B17" s="61"/>
      <c r="D17" s="40">
        <v>2116</v>
      </c>
      <c r="E17" s="40"/>
      <c r="F17" s="40">
        <v>-550</v>
      </c>
      <c r="G17" s="24"/>
      <c r="H17" s="24"/>
      <c r="K17" s="24"/>
      <c r="L17" s="24"/>
      <c r="M17" s="24"/>
      <c r="N17" s="24"/>
      <c r="O17" s="24"/>
      <c r="P17" s="24"/>
      <c r="Q17" s="24"/>
      <c r="R17" s="24"/>
    </row>
    <row r="18" spans="1:18" ht="24" customHeight="1">
      <c r="A18" s="61" t="s">
        <v>188</v>
      </c>
      <c r="B18" s="61"/>
      <c r="D18" s="40">
        <f>-'PL 6-7'!D15</f>
        <v>30680</v>
      </c>
      <c r="E18" s="40"/>
      <c r="F18" s="40">
        <v>-10856</v>
      </c>
      <c r="G18" s="24"/>
      <c r="H18" s="24"/>
      <c r="K18" s="24"/>
      <c r="L18" s="24"/>
      <c r="M18" s="24"/>
      <c r="N18" s="24"/>
      <c r="O18" s="24"/>
      <c r="P18" s="24"/>
      <c r="Q18" s="24"/>
      <c r="R18" s="24"/>
    </row>
    <row r="19" spans="1:18" ht="24" customHeight="1">
      <c r="A19" s="61" t="s">
        <v>22</v>
      </c>
      <c r="B19" s="61"/>
      <c r="D19" s="41">
        <f>-'PL 6-7'!D9</f>
        <v>-6944295</v>
      </c>
      <c r="E19" s="24"/>
      <c r="F19" s="41">
        <v>-7105361</v>
      </c>
      <c r="G19" s="24"/>
      <c r="H19" s="24"/>
      <c r="K19" s="24"/>
      <c r="L19" s="24"/>
      <c r="M19" s="24"/>
      <c r="N19" s="24"/>
      <c r="O19" s="24"/>
      <c r="P19" s="24"/>
      <c r="Q19" s="24"/>
      <c r="R19" s="24"/>
    </row>
    <row r="20" spans="1:18" ht="24" customHeight="1">
      <c r="A20" s="61" t="s">
        <v>41</v>
      </c>
      <c r="B20" s="61"/>
      <c r="D20" s="40">
        <f>-'PL 6-7'!D16</f>
        <v>-204235</v>
      </c>
      <c r="E20" s="40"/>
      <c r="F20" s="40">
        <v>-365193</v>
      </c>
      <c r="G20" s="24"/>
      <c r="H20" s="24"/>
      <c r="K20" s="24"/>
      <c r="L20" s="24"/>
      <c r="M20" s="24"/>
      <c r="N20" s="24"/>
      <c r="O20" s="24"/>
      <c r="P20" s="24"/>
      <c r="Q20" s="24"/>
      <c r="R20" s="24"/>
    </row>
    <row r="21" spans="1:18" ht="24" customHeight="1">
      <c r="A21" s="6" t="s">
        <v>23</v>
      </c>
      <c r="D21" s="41">
        <v>11725564</v>
      </c>
      <c r="E21" s="24"/>
      <c r="F21" s="41">
        <v>9732072</v>
      </c>
      <c r="G21" s="24"/>
      <c r="H21" s="24"/>
      <c r="K21" s="24"/>
      <c r="L21" s="24"/>
      <c r="M21" s="24"/>
      <c r="N21" s="24"/>
      <c r="O21" s="24"/>
      <c r="P21" s="24"/>
      <c r="Q21" s="24"/>
      <c r="R21" s="24"/>
    </row>
    <row r="22" spans="1:18" ht="24" customHeight="1">
      <c r="A22" s="61" t="s">
        <v>24</v>
      </c>
      <c r="B22" s="61"/>
      <c r="D22" s="41">
        <v>-5618439</v>
      </c>
      <c r="E22" s="24"/>
      <c r="F22" s="41">
        <v>-4036250</v>
      </c>
      <c r="G22" s="78"/>
      <c r="H22" s="24"/>
      <c r="K22" s="24"/>
      <c r="L22" s="24"/>
      <c r="M22" s="24"/>
      <c r="N22" s="24"/>
      <c r="O22" s="24"/>
      <c r="P22" s="24"/>
      <c r="Q22" s="24"/>
      <c r="R22" s="24"/>
    </row>
    <row r="23" spans="1:18" ht="24" customHeight="1">
      <c r="A23" s="61" t="s">
        <v>55</v>
      </c>
      <c r="B23" s="61"/>
      <c r="D23" s="67">
        <v>-598483</v>
      </c>
      <c r="E23" s="24"/>
      <c r="F23" s="67">
        <v>-701387</v>
      </c>
      <c r="G23" s="24"/>
      <c r="H23" s="24"/>
      <c r="K23" s="24"/>
      <c r="L23" s="24"/>
      <c r="M23" s="24"/>
      <c r="N23" s="24"/>
      <c r="O23" s="24"/>
      <c r="P23" s="24"/>
      <c r="Q23" s="24"/>
      <c r="R23" s="24"/>
    </row>
    <row r="24" spans="1:18" ht="24" customHeight="1">
      <c r="A24" s="9" t="s">
        <v>64</v>
      </c>
      <c r="B24" s="9"/>
      <c r="D24" s="74">
        <f>SUM(D8:D23)</f>
        <v>3020120</v>
      </c>
      <c r="E24" s="40"/>
      <c r="F24" s="74">
        <f>SUM(F8:F23)</f>
        <v>2342646</v>
      </c>
      <c r="G24" s="24"/>
      <c r="H24" s="24"/>
      <c r="K24" s="24"/>
      <c r="L24" s="24"/>
      <c r="M24" s="24"/>
      <c r="N24" s="24"/>
      <c r="O24" s="24"/>
      <c r="P24" s="24"/>
      <c r="Q24" s="24"/>
      <c r="R24" s="24"/>
    </row>
    <row r="25" spans="1:18" ht="15" customHeight="1">
      <c r="A25" s="9"/>
      <c r="B25" s="9"/>
      <c r="D25" s="40"/>
      <c r="E25" s="40"/>
      <c r="F25" s="40"/>
      <c r="G25" s="24"/>
      <c r="K25" s="24"/>
      <c r="L25" s="24"/>
      <c r="M25" s="24"/>
      <c r="N25" s="24"/>
      <c r="O25" s="24"/>
      <c r="P25" s="24"/>
      <c r="Q25" s="24"/>
      <c r="R25" s="24"/>
    </row>
    <row r="26" spans="1:18" ht="24" customHeight="1">
      <c r="A26" s="66" t="s">
        <v>189</v>
      </c>
      <c r="B26" s="9"/>
      <c r="D26" s="40"/>
      <c r="E26" s="40"/>
      <c r="F26" s="40"/>
      <c r="K26" s="24"/>
      <c r="L26" s="24"/>
      <c r="M26" s="24"/>
      <c r="N26" s="24"/>
      <c r="O26" s="24"/>
      <c r="P26" s="24"/>
      <c r="Q26" s="24"/>
      <c r="R26" s="24"/>
    </row>
    <row r="27" spans="1:18" ht="24" customHeight="1">
      <c r="A27" s="61" t="s">
        <v>5</v>
      </c>
      <c r="B27" s="61"/>
      <c r="D27" s="40">
        <v>-9229834</v>
      </c>
      <c r="E27" s="40"/>
      <c r="F27" s="40">
        <v>2785619</v>
      </c>
      <c r="G27" s="24"/>
      <c r="H27" s="24"/>
      <c r="K27" s="24"/>
      <c r="L27" s="24"/>
      <c r="M27" s="24"/>
      <c r="N27" s="24"/>
      <c r="O27" s="24"/>
      <c r="P27" s="24"/>
      <c r="Q27" s="24"/>
      <c r="R27" s="24"/>
    </row>
    <row r="28" spans="1:18" ht="24" customHeight="1">
      <c r="A28" s="61" t="s">
        <v>30</v>
      </c>
      <c r="B28" s="61"/>
      <c r="D28" s="40">
        <v>-16540915</v>
      </c>
      <c r="E28" s="40"/>
      <c r="F28" s="40">
        <v>-24215013</v>
      </c>
      <c r="G28" s="24"/>
      <c r="H28" s="24"/>
      <c r="K28" s="24"/>
      <c r="L28" s="24"/>
      <c r="M28" s="24"/>
      <c r="N28" s="24"/>
      <c r="O28" s="24"/>
      <c r="P28" s="24"/>
      <c r="Q28" s="24"/>
      <c r="R28" s="24"/>
    </row>
    <row r="29" spans="1:18" ht="24" customHeight="1">
      <c r="A29" s="61" t="s">
        <v>137</v>
      </c>
      <c r="B29" s="61"/>
      <c r="D29" s="40">
        <v>180458</v>
      </c>
      <c r="E29" s="40"/>
      <c r="F29" s="40">
        <v>19464</v>
      </c>
      <c r="G29" s="24"/>
      <c r="H29" s="24"/>
      <c r="K29" s="24"/>
      <c r="L29" s="24"/>
      <c r="M29" s="24"/>
      <c r="N29" s="24"/>
      <c r="O29" s="24"/>
      <c r="P29" s="24"/>
      <c r="Q29" s="24"/>
      <c r="R29" s="24"/>
    </row>
    <row r="30" spans="1:18" ht="24" customHeight="1">
      <c r="A30" s="61" t="s">
        <v>8</v>
      </c>
      <c r="B30" s="61"/>
      <c r="D30" s="40">
        <v>-220195</v>
      </c>
      <c r="E30" s="40"/>
      <c r="F30" s="40">
        <v>69799</v>
      </c>
      <c r="G30" s="24"/>
      <c r="H30" s="24"/>
      <c r="K30" s="24"/>
      <c r="L30" s="24"/>
      <c r="M30" s="24"/>
      <c r="N30" s="24"/>
      <c r="O30" s="24"/>
      <c r="P30" s="24"/>
      <c r="Q30" s="24"/>
      <c r="R30" s="24"/>
    </row>
    <row r="31" spans="1:18" ht="15" customHeight="1">
      <c r="A31" s="61"/>
      <c r="B31" s="61"/>
      <c r="D31" s="40"/>
      <c r="E31" s="40"/>
      <c r="F31" s="40"/>
      <c r="G31" s="24"/>
      <c r="K31" s="24"/>
      <c r="L31" s="24"/>
      <c r="M31" s="24"/>
      <c r="N31" s="24"/>
      <c r="O31" s="24"/>
      <c r="P31" s="24"/>
      <c r="Q31" s="24"/>
      <c r="R31" s="24"/>
    </row>
    <row r="32" spans="1:18" ht="24" customHeight="1">
      <c r="A32" s="68" t="s">
        <v>167</v>
      </c>
      <c r="B32" s="61"/>
      <c r="D32" s="41"/>
      <c r="E32" s="24"/>
      <c r="F32" s="41"/>
      <c r="G32" s="24"/>
      <c r="K32" s="24"/>
      <c r="L32" s="24"/>
      <c r="M32" s="24"/>
      <c r="N32" s="24"/>
      <c r="O32" s="24"/>
      <c r="P32" s="24"/>
      <c r="Q32" s="24"/>
      <c r="R32" s="24"/>
    </row>
    <row r="33" spans="1:18" ht="24" customHeight="1">
      <c r="A33" s="61" t="s">
        <v>6</v>
      </c>
      <c r="B33" s="61"/>
      <c r="D33" s="41">
        <v>28454337</v>
      </c>
      <c r="E33" s="24"/>
      <c r="F33" s="41">
        <v>20021349</v>
      </c>
      <c r="G33" s="24"/>
      <c r="H33" s="24"/>
      <c r="K33" s="24"/>
      <c r="L33" s="24"/>
      <c r="M33" s="24"/>
      <c r="N33" s="24"/>
      <c r="O33" s="24"/>
      <c r="P33" s="24"/>
      <c r="Q33" s="24"/>
      <c r="R33" s="24"/>
    </row>
    <row r="34" spans="1:18" ht="24" customHeight="1">
      <c r="A34" s="61" t="s">
        <v>5</v>
      </c>
      <c r="B34" s="61"/>
      <c r="D34" s="24">
        <v>-107236</v>
      </c>
      <c r="E34" s="41"/>
      <c r="F34" s="24">
        <v>-3688023</v>
      </c>
      <c r="G34" s="78"/>
      <c r="H34" s="24"/>
      <c r="K34" s="24"/>
      <c r="L34" s="24"/>
      <c r="M34" s="24"/>
      <c r="N34" s="24"/>
      <c r="O34" s="24"/>
      <c r="P34" s="24"/>
      <c r="Q34" s="24"/>
      <c r="R34" s="24"/>
    </row>
    <row r="35" spans="1:18" ht="24" customHeight="1">
      <c r="A35" s="6" t="s">
        <v>17</v>
      </c>
      <c r="D35" s="41">
        <v>-314874</v>
      </c>
      <c r="E35" s="40"/>
      <c r="F35" s="41">
        <v>322312</v>
      </c>
      <c r="G35" s="24"/>
      <c r="H35" s="24"/>
      <c r="K35" s="24"/>
      <c r="L35" s="24"/>
      <c r="M35" s="24"/>
      <c r="N35" s="24"/>
      <c r="O35" s="24"/>
      <c r="P35" s="24"/>
      <c r="Q35" s="24"/>
      <c r="R35" s="24"/>
    </row>
    <row r="36" spans="1:18" ht="24" customHeight="1">
      <c r="A36" s="6" t="s">
        <v>45</v>
      </c>
      <c r="D36" s="40">
        <v>-7042000</v>
      </c>
      <c r="E36" s="24"/>
      <c r="F36" s="40">
        <v>2182000</v>
      </c>
      <c r="G36" s="78"/>
      <c r="H36" s="24"/>
      <c r="K36" s="24"/>
      <c r="L36" s="24"/>
      <c r="M36" s="24"/>
      <c r="N36" s="24"/>
      <c r="O36" s="24"/>
      <c r="P36" s="24"/>
      <c r="Q36" s="24"/>
      <c r="R36" s="24"/>
    </row>
    <row r="37" spans="1:18" ht="24" customHeight="1">
      <c r="A37" s="61" t="s">
        <v>47</v>
      </c>
      <c r="B37" s="61"/>
      <c r="D37" s="24">
        <v>41109</v>
      </c>
      <c r="E37" s="40"/>
      <c r="F37" s="24">
        <v>-2892</v>
      </c>
      <c r="G37" s="24"/>
      <c r="H37" s="24"/>
      <c r="K37" s="24"/>
      <c r="L37" s="24"/>
      <c r="M37" s="24"/>
      <c r="N37" s="24"/>
      <c r="O37" s="24"/>
      <c r="P37" s="24"/>
      <c r="Q37" s="24"/>
      <c r="R37" s="24"/>
    </row>
    <row r="38" spans="1:18" ht="24" customHeight="1">
      <c r="A38" s="61" t="s">
        <v>56</v>
      </c>
      <c r="B38" s="61"/>
      <c r="D38" s="40">
        <v>-25078</v>
      </c>
      <c r="E38" s="40"/>
      <c r="F38" s="40">
        <v>-2473</v>
      </c>
      <c r="G38" s="24"/>
      <c r="H38" s="24"/>
      <c r="K38" s="24"/>
      <c r="L38" s="24"/>
      <c r="M38" s="24"/>
      <c r="N38" s="24"/>
      <c r="O38" s="24"/>
      <c r="P38" s="24"/>
      <c r="Q38" s="24"/>
      <c r="R38" s="24"/>
    </row>
    <row r="39" spans="1:18" ht="24" customHeight="1">
      <c r="A39" s="61" t="s">
        <v>65</v>
      </c>
      <c r="B39" s="61"/>
      <c r="D39" s="40">
        <v>105396</v>
      </c>
      <c r="E39" s="40"/>
      <c r="F39" s="40">
        <v>86671</v>
      </c>
      <c r="G39" s="24"/>
      <c r="H39" s="24"/>
      <c r="K39" s="24"/>
      <c r="L39" s="24"/>
      <c r="M39" s="24"/>
      <c r="N39" s="24"/>
      <c r="O39" s="24"/>
      <c r="P39" s="24"/>
      <c r="Q39" s="24"/>
      <c r="R39" s="24"/>
    </row>
    <row r="40" spans="1:18" ht="24" customHeight="1">
      <c r="A40" s="9" t="s">
        <v>9</v>
      </c>
      <c r="B40" s="9"/>
      <c r="D40" s="24">
        <v>-164616</v>
      </c>
      <c r="E40" s="41"/>
      <c r="F40" s="24">
        <v>158149</v>
      </c>
      <c r="G40" s="24"/>
      <c r="H40" s="24"/>
      <c r="K40" s="24"/>
      <c r="L40" s="24"/>
      <c r="M40" s="24"/>
      <c r="N40" s="24"/>
      <c r="O40" s="24"/>
      <c r="P40" s="24"/>
      <c r="Q40" s="24"/>
      <c r="R40" s="24"/>
    </row>
    <row r="41" spans="1:18" ht="24" customHeight="1">
      <c r="A41" s="69" t="s">
        <v>154</v>
      </c>
      <c r="B41" s="69"/>
      <c r="D41" s="70">
        <f>SUM(D24:D40)</f>
        <v>-1843328</v>
      </c>
      <c r="E41" s="71"/>
      <c r="F41" s="70">
        <f>SUM(F24:F40)</f>
        <v>79608</v>
      </c>
      <c r="G41" s="24"/>
      <c r="H41" s="24"/>
      <c r="K41" s="24"/>
      <c r="L41" s="24"/>
      <c r="M41" s="24"/>
      <c r="N41" s="24"/>
      <c r="O41" s="24"/>
      <c r="P41" s="24"/>
      <c r="Q41" s="24"/>
      <c r="R41" s="24"/>
    </row>
    <row r="42" spans="1:18" ht="24" customHeight="1">
      <c r="K42" s="24"/>
      <c r="L42" s="24"/>
      <c r="M42" s="24"/>
      <c r="N42" s="24"/>
      <c r="O42" s="24"/>
      <c r="P42" s="24"/>
      <c r="Q42" s="24"/>
      <c r="R42" s="24"/>
    </row>
    <row r="43" spans="1:18" ht="24" customHeight="1">
      <c r="A43" s="5" t="s">
        <v>50</v>
      </c>
      <c r="B43" s="8"/>
      <c r="D43" s="23"/>
      <c r="E43" s="72"/>
      <c r="F43" s="23"/>
      <c r="K43" s="24"/>
      <c r="L43" s="24"/>
      <c r="M43" s="24"/>
      <c r="N43" s="24"/>
      <c r="O43" s="24"/>
      <c r="P43" s="24"/>
      <c r="Q43" s="24"/>
      <c r="R43" s="24"/>
    </row>
    <row r="44" spans="1:18" ht="24" customHeight="1">
      <c r="A44" s="17" t="s">
        <v>43</v>
      </c>
      <c r="B44" s="8"/>
      <c r="D44" s="3"/>
      <c r="E44" s="2"/>
      <c r="F44" s="3"/>
      <c r="K44" s="24"/>
      <c r="L44" s="24"/>
      <c r="M44" s="24"/>
      <c r="N44" s="24"/>
      <c r="O44" s="24"/>
      <c r="P44" s="24"/>
      <c r="Q44" s="24"/>
      <c r="R44" s="24"/>
    </row>
    <row r="45" spans="1:18" ht="24" customHeight="1">
      <c r="A45" s="8"/>
      <c r="B45" s="8"/>
      <c r="D45" s="3"/>
      <c r="E45" s="2"/>
      <c r="F45" s="3"/>
      <c r="K45" s="24"/>
      <c r="L45" s="24"/>
      <c r="M45" s="24"/>
      <c r="N45" s="24"/>
      <c r="O45" s="24"/>
      <c r="P45" s="24"/>
      <c r="Q45" s="24"/>
      <c r="R45" s="24"/>
    </row>
    <row r="46" spans="1:18" ht="24" customHeight="1">
      <c r="D46" s="87" t="s">
        <v>156</v>
      </c>
      <c r="E46" s="88"/>
      <c r="F46" s="88"/>
      <c r="G46" s="24"/>
      <c r="K46" s="24"/>
      <c r="L46" s="24"/>
      <c r="M46" s="24"/>
      <c r="N46" s="24"/>
      <c r="O46" s="24"/>
      <c r="P46" s="24"/>
      <c r="Q46" s="24"/>
      <c r="R46" s="24"/>
    </row>
    <row r="47" spans="1:18" ht="24" customHeight="1">
      <c r="B47" s="63"/>
      <c r="D47" s="64">
        <v>2024</v>
      </c>
      <c r="E47" s="64"/>
      <c r="F47" s="64">
        <v>2023</v>
      </c>
      <c r="G47" s="24"/>
      <c r="K47" s="24"/>
      <c r="L47" s="24"/>
      <c r="M47" s="24"/>
      <c r="N47" s="24"/>
      <c r="O47" s="24"/>
      <c r="P47" s="24"/>
      <c r="Q47" s="24"/>
      <c r="R47" s="24"/>
    </row>
    <row r="48" spans="1:18" ht="24" customHeight="1">
      <c r="B48" s="8"/>
      <c r="D48" s="90" t="s">
        <v>70</v>
      </c>
      <c r="E48" s="90"/>
      <c r="F48" s="90"/>
      <c r="G48" s="24"/>
      <c r="K48" s="24"/>
      <c r="L48" s="24"/>
      <c r="M48" s="24"/>
      <c r="N48" s="24"/>
      <c r="O48" s="24"/>
      <c r="P48" s="24"/>
      <c r="Q48" s="24"/>
      <c r="R48" s="24"/>
    </row>
    <row r="49" spans="1:18" ht="24" customHeight="1">
      <c r="A49" s="42" t="s">
        <v>10</v>
      </c>
      <c r="D49" s="73"/>
      <c r="E49" s="72"/>
      <c r="F49" s="73"/>
      <c r="G49" s="24"/>
      <c r="K49" s="24"/>
      <c r="L49" s="24"/>
      <c r="M49" s="24"/>
      <c r="N49" s="24"/>
      <c r="O49" s="24"/>
      <c r="P49" s="24"/>
      <c r="Q49" s="24"/>
      <c r="R49" s="24"/>
    </row>
    <row r="50" spans="1:18" ht="24" customHeight="1">
      <c r="A50" s="9" t="s">
        <v>138</v>
      </c>
      <c r="B50" s="8"/>
      <c r="D50" s="73">
        <v>978807</v>
      </c>
      <c r="E50" s="72"/>
      <c r="F50" s="73">
        <v>897390</v>
      </c>
      <c r="G50" s="24"/>
      <c r="H50" s="24"/>
      <c r="K50" s="24"/>
      <c r="L50" s="24"/>
      <c r="M50" s="24"/>
      <c r="N50" s="24"/>
      <c r="O50" s="24"/>
      <c r="P50" s="24"/>
      <c r="Q50" s="24"/>
      <c r="R50" s="24"/>
    </row>
    <row r="51" spans="1:18" ht="24" customHeight="1">
      <c r="A51" s="9" t="s">
        <v>139</v>
      </c>
      <c r="B51" s="8"/>
      <c r="D51" s="73">
        <v>204235</v>
      </c>
      <c r="E51" s="72"/>
      <c r="F51" s="73">
        <v>365193</v>
      </c>
      <c r="G51" s="24"/>
      <c r="H51" s="24"/>
      <c r="K51" s="24"/>
      <c r="L51" s="24"/>
      <c r="M51" s="24"/>
      <c r="N51" s="24"/>
      <c r="O51" s="24"/>
      <c r="P51" s="24"/>
      <c r="Q51" s="24"/>
      <c r="R51" s="24"/>
    </row>
    <row r="52" spans="1:18" ht="24" customHeight="1">
      <c r="A52" s="9" t="s">
        <v>140</v>
      </c>
      <c r="B52" s="9"/>
      <c r="D52" s="73">
        <v>-50010</v>
      </c>
      <c r="F52" s="11">
        <v>-2147979</v>
      </c>
      <c r="G52" s="24"/>
      <c r="H52" s="24"/>
      <c r="K52" s="24"/>
      <c r="L52" s="24"/>
      <c r="M52" s="24"/>
      <c r="N52" s="24"/>
      <c r="O52" s="24"/>
      <c r="P52" s="24"/>
      <c r="Q52" s="24"/>
      <c r="R52" s="24"/>
    </row>
    <row r="53" spans="1:18" ht="24" customHeight="1">
      <c r="A53" s="6" t="s">
        <v>141</v>
      </c>
      <c r="B53" s="9"/>
      <c r="D53" s="73"/>
      <c r="E53" s="40"/>
      <c r="F53" s="40"/>
      <c r="G53" s="24"/>
      <c r="H53" s="24"/>
      <c r="K53" s="24"/>
      <c r="L53" s="24"/>
      <c r="M53" s="24"/>
      <c r="N53" s="24"/>
      <c r="O53" s="24"/>
      <c r="P53" s="24"/>
      <c r="Q53" s="24"/>
      <c r="R53" s="24"/>
    </row>
    <row r="54" spans="1:18" ht="24" customHeight="1">
      <c r="A54" s="6" t="s">
        <v>142</v>
      </c>
      <c r="B54" s="9"/>
      <c r="D54" s="73">
        <v>135175</v>
      </c>
      <c r="E54" s="40"/>
      <c r="F54" s="40">
        <v>100090</v>
      </c>
      <c r="G54" s="24"/>
      <c r="H54" s="24"/>
      <c r="K54" s="24"/>
      <c r="L54" s="24"/>
      <c r="M54" s="24"/>
      <c r="N54" s="24"/>
      <c r="O54" s="24"/>
      <c r="P54" s="24"/>
      <c r="Q54" s="24"/>
      <c r="R54" s="24"/>
    </row>
    <row r="55" spans="1:18" ht="24" customHeight="1">
      <c r="A55" s="6" t="s">
        <v>143</v>
      </c>
      <c r="B55" s="9"/>
      <c r="D55" s="73"/>
      <c r="E55" s="40"/>
      <c r="F55" s="40"/>
      <c r="G55" s="24"/>
      <c r="H55" s="24"/>
      <c r="K55" s="24"/>
      <c r="L55" s="24"/>
      <c r="M55" s="24"/>
      <c r="N55" s="24"/>
      <c r="O55" s="24"/>
      <c r="P55" s="24"/>
      <c r="Q55" s="24"/>
      <c r="R55" s="24"/>
    </row>
    <row r="56" spans="1:18" ht="24" customHeight="1">
      <c r="A56" s="6" t="s">
        <v>52</v>
      </c>
      <c r="B56" s="9"/>
      <c r="D56" s="73">
        <v>-12560705</v>
      </c>
      <c r="E56" s="40"/>
      <c r="F56" s="40">
        <v>-5789016</v>
      </c>
      <c r="G56" s="24"/>
      <c r="H56" s="24"/>
      <c r="K56" s="24"/>
      <c r="L56" s="24"/>
      <c r="M56" s="24"/>
      <c r="N56" s="24"/>
      <c r="O56" s="24"/>
      <c r="P56" s="24"/>
      <c r="Q56" s="24"/>
      <c r="R56" s="24"/>
    </row>
    <row r="57" spans="1:18" ht="24" customHeight="1">
      <c r="A57" s="9" t="s">
        <v>144</v>
      </c>
      <c r="B57" s="9"/>
      <c r="D57" s="73"/>
      <c r="E57" s="40"/>
      <c r="F57" s="40"/>
      <c r="G57" s="24"/>
      <c r="H57" s="24"/>
      <c r="K57" s="24"/>
      <c r="L57" s="24"/>
      <c r="M57" s="24"/>
      <c r="N57" s="24"/>
      <c r="O57" s="24"/>
      <c r="P57" s="24"/>
      <c r="Q57" s="24"/>
      <c r="R57" s="24"/>
    </row>
    <row r="58" spans="1:18" ht="24" customHeight="1">
      <c r="A58" s="9" t="s">
        <v>66</v>
      </c>
      <c r="B58" s="9"/>
      <c r="D58" s="73">
        <v>13722320</v>
      </c>
      <c r="E58" s="40"/>
      <c r="F58" s="40">
        <v>6582461</v>
      </c>
      <c r="G58" s="24"/>
      <c r="H58" s="24"/>
      <c r="K58" s="24"/>
      <c r="L58" s="24"/>
      <c r="M58" s="24"/>
      <c r="N58" s="24"/>
      <c r="O58" s="24"/>
      <c r="P58" s="24"/>
      <c r="Q58" s="24"/>
      <c r="R58" s="24"/>
    </row>
    <row r="59" spans="1:18" ht="24" customHeight="1">
      <c r="A59" s="6" t="s">
        <v>164</v>
      </c>
      <c r="B59" s="9"/>
      <c r="D59" s="73"/>
      <c r="E59" s="40"/>
      <c r="F59" s="40"/>
      <c r="G59" s="24"/>
      <c r="H59" s="24"/>
      <c r="K59" s="24"/>
      <c r="L59" s="24"/>
      <c r="M59" s="24"/>
      <c r="N59" s="24"/>
      <c r="O59" s="24"/>
      <c r="P59" s="24"/>
      <c r="Q59" s="24"/>
      <c r="R59" s="24"/>
    </row>
    <row r="60" spans="1:18" ht="24" customHeight="1">
      <c r="A60" s="6" t="s">
        <v>52</v>
      </c>
      <c r="B60" s="9"/>
      <c r="D60" s="11">
        <v>0</v>
      </c>
      <c r="E60" s="40"/>
      <c r="F60" s="40">
        <v>-124302</v>
      </c>
      <c r="G60" s="24"/>
      <c r="H60" s="24"/>
      <c r="K60" s="24"/>
      <c r="L60" s="24"/>
      <c r="M60" s="24"/>
      <c r="N60" s="24"/>
      <c r="O60" s="24"/>
      <c r="P60" s="24"/>
      <c r="Q60" s="24"/>
      <c r="R60" s="24"/>
    </row>
    <row r="61" spans="1:18" ht="24" customHeight="1">
      <c r="A61" s="9" t="s">
        <v>145</v>
      </c>
      <c r="D61" s="73"/>
      <c r="E61" s="41"/>
      <c r="F61" s="41"/>
      <c r="G61" s="24"/>
      <c r="H61" s="24"/>
      <c r="K61" s="24"/>
      <c r="L61" s="24"/>
      <c r="M61" s="24"/>
      <c r="N61" s="24"/>
      <c r="O61" s="24"/>
      <c r="P61" s="24"/>
      <c r="Q61" s="24"/>
      <c r="R61" s="24"/>
    </row>
    <row r="62" spans="1:18" ht="24" customHeight="1">
      <c r="A62" s="9" t="s">
        <v>146</v>
      </c>
      <c r="D62" s="73">
        <v>830539</v>
      </c>
      <c r="E62" s="41"/>
      <c r="F62" s="41">
        <v>1024489</v>
      </c>
      <c r="G62" s="24"/>
      <c r="H62" s="24"/>
      <c r="K62" s="24"/>
      <c r="L62" s="24"/>
      <c r="M62" s="24"/>
      <c r="N62" s="24"/>
      <c r="O62" s="24"/>
      <c r="P62" s="24"/>
      <c r="Q62" s="24"/>
      <c r="R62" s="24"/>
    </row>
    <row r="63" spans="1:18" ht="24" customHeight="1">
      <c r="A63" s="6" t="s">
        <v>155</v>
      </c>
      <c r="D63" s="73">
        <v>-193832</v>
      </c>
      <c r="E63" s="41"/>
      <c r="F63" s="41">
        <v>-137208</v>
      </c>
      <c r="G63" s="24"/>
      <c r="H63" s="24"/>
      <c r="K63" s="24"/>
      <c r="L63" s="24"/>
      <c r="M63" s="24"/>
      <c r="N63" s="24"/>
      <c r="O63" s="24"/>
      <c r="P63" s="24"/>
      <c r="Q63" s="24"/>
      <c r="R63" s="24"/>
    </row>
    <row r="64" spans="1:18" ht="24" customHeight="1">
      <c r="A64" s="6" t="s">
        <v>57</v>
      </c>
      <c r="D64" s="73">
        <v>2314</v>
      </c>
      <c r="E64" s="40"/>
      <c r="F64" s="40">
        <v>1182</v>
      </c>
      <c r="G64" s="24"/>
      <c r="H64" s="24"/>
      <c r="K64" s="24"/>
      <c r="L64" s="24"/>
      <c r="M64" s="24"/>
      <c r="N64" s="24"/>
      <c r="O64" s="24"/>
      <c r="P64" s="24"/>
      <c r="Q64" s="24"/>
      <c r="R64" s="24"/>
    </row>
    <row r="65" spans="1:18" ht="24" customHeight="1">
      <c r="A65" s="9" t="s">
        <v>147</v>
      </c>
      <c r="B65" s="9"/>
      <c r="D65" s="40">
        <v>-192451</v>
      </c>
      <c r="E65" s="40"/>
      <c r="F65" s="40">
        <v>-131894</v>
      </c>
      <c r="G65" s="24"/>
      <c r="H65" s="24"/>
      <c r="K65" s="24"/>
      <c r="L65" s="24"/>
      <c r="M65" s="24"/>
      <c r="N65" s="24"/>
      <c r="O65" s="24"/>
      <c r="P65" s="24"/>
      <c r="Q65" s="24"/>
      <c r="R65" s="24"/>
    </row>
    <row r="66" spans="1:18" ht="24" customHeight="1">
      <c r="A66" s="8" t="s">
        <v>192</v>
      </c>
      <c r="B66" s="8"/>
      <c r="D66" s="74">
        <f>SUM(D50:D65)</f>
        <v>2876392</v>
      </c>
      <c r="E66" s="71"/>
      <c r="F66" s="74">
        <f>SUM(F50:F65)</f>
        <v>640406</v>
      </c>
      <c r="G66" s="24"/>
      <c r="H66" s="24"/>
      <c r="K66" s="24"/>
      <c r="L66" s="24"/>
      <c r="M66" s="24"/>
      <c r="N66" s="24"/>
      <c r="O66" s="24"/>
      <c r="P66" s="24"/>
      <c r="Q66" s="24"/>
      <c r="R66" s="24"/>
    </row>
    <row r="67" spans="1:18" ht="24" customHeight="1">
      <c r="A67" s="8"/>
      <c r="B67" s="8"/>
      <c r="D67" s="40"/>
      <c r="E67" s="41"/>
      <c r="F67" s="40"/>
      <c r="G67" s="24"/>
      <c r="H67" s="24"/>
      <c r="K67" s="24"/>
      <c r="L67" s="24"/>
      <c r="M67" s="24"/>
      <c r="N67" s="24"/>
      <c r="O67" s="24"/>
      <c r="P67" s="24"/>
      <c r="Q67" s="24"/>
      <c r="R67" s="24"/>
    </row>
    <row r="68" spans="1:18" ht="24" customHeight="1">
      <c r="A68" s="42" t="s">
        <v>49</v>
      </c>
      <c r="B68" s="8"/>
      <c r="D68" s="40"/>
      <c r="E68" s="41"/>
      <c r="F68" s="40"/>
      <c r="G68" s="24"/>
      <c r="H68" s="24"/>
      <c r="K68" s="24"/>
      <c r="L68" s="24"/>
      <c r="M68" s="24"/>
      <c r="N68" s="24"/>
      <c r="O68" s="24"/>
      <c r="P68" s="24"/>
      <c r="Q68" s="24"/>
      <c r="R68" s="24"/>
    </row>
    <row r="69" spans="1:18" ht="24" customHeight="1">
      <c r="A69" s="6" t="s">
        <v>63</v>
      </c>
      <c r="D69" s="40">
        <v>-231124</v>
      </c>
      <c r="E69" s="24"/>
      <c r="F69" s="40">
        <v>-233574</v>
      </c>
      <c r="G69" s="24"/>
      <c r="H69" s="24"/>
      <c r="K69" s="24"/>
      <c r="L69" s="24"/>
      <c r="M69" s="24"/>
      <c r="N69" s="24"/>
      <c r="O69" s="24"/>
      <c r="P69" s="24"/>
      <c r="Q69" s="24"/>
      <c r="R69" s="24"/>
    </row>
    <row r="70" spans="1:18" ht="24" customHeight="1">
      <c r="A70" s="6" t="s">
        <v>165</v>
      </c>
      <c r="D70" s="40">
        <f>+'CE 8'!Q17</f>
        <v>-850000</v>
      </c>
      <c r="E70" s="24"/>
      <c r="F70" s="40">
        <v>-500000</v>
      </c>
      <c r="G70" s="24"/>
      <c r="H70" s="24"/>
      <c r="K70" s="24"/>
      <c r="L70" s="24"/>
      <c r="M70" s="24"/>
      <c r="N70" s="24"/>
      <c r="O70" s="24"/>
      <c r="P70" s="24"/>
      <c r="Q70" s="24"/>
      <c r="R70" s="24"/>
    </row>
    <row r="71" spans="1:18" ht="24" customHeight="1">
      <c r="A71" s="8" t="s">
        <v>68</v>
      </c>
      <c r="B71" s="8"/>
      <c r="D71" s="74">
        <f>SUM(D69:D70)</f>
        <v>-1081124</v>
      </c>
      <c r="E71" s="71"/>
      <c r="F71" s="74">
        <f>SUM(F69:F70)</f>
        <v>-733574</v>
      </c>
      <c r="G71" s="24"/>
      <c r="H71" s="24"/>
      <c r="K71" s="24"/>
      <c r="L71" s="24"/>
      <c r="M71" s="24"/>
      <c r="N71" s="24"/>
      <c r="O71" s="24"/>
      <c r="P71" s="24"/>
      <c r="Q71" s="24"/>
      <c r="R71" s="24"/>
    </row>
    <row r="72" spans="1:18" ht="24" customHeight="1">
      <c r="A72" s="8"/>
      <c r="B72" s="8"/>
      <c r="D72" s="75"/>
      <c r="E72" s="71"/>
      <c r="F72" s="75"/>
      <c r="G72" s="24"/>
      <c r="H72" s="24"/>
      <c r="K72" s="24"/>
      <c r="L72" s="24"/>
      <c r="M72" s="24"/>
      <c r="N72" s="24"/>
      <c r="O72" s="24"/>
      <c r="P72" s="24"/>
      <c r="Q72" s="24"/>
      <c r="R72" s="24"/>
    </row>
    <row r="73" spans="1:18" ht="24" customHeight="1">
      <c r="A73" s="8" t="s">
        <v>185</v>
      </c>
      <c r="B73" s="8"/>
      <c r="D73" s="71">
        <f>D41+D66+D71</f>
        <v>-48060</v>
      </c>
      <c r="E73" s="71"/>
      <c r="F73" s="71">
        <f>F41+F66+F71</f>
        <v>-13560</v>
      </c>
      <c r="G73" s="24"/>
      <c r="H73" s="24"/>
      <c r="K73" s="24"/>
      <c r="L73" s="24"/>
      <c r="M73" s="24"/>
      <c r="N73" s="24"/>
      <c r="O73" s="24"/>
      <c r="P73" s="24"/>
      <c r="Q73" s="24"/>
      <c r="R73" s="24"/>
    </row>
    <row r="74" spans="1:18" ht="24" customHeight="1">
      <c r="A74" s="6" t="s">
        <v>148</v>
      </c>
      <c r="B74" s="8"/>
      <c r="D74" s="67">
        <f>+'BS 4-5'!G7</f>
        <v>691375</v>
      </c>
      <c r="E74" s="24"/>
      <c r="F74" s="67">
        <v>704935</v>
      </c>
      <c r="G74" s="24"/>
      <c r="H74" s="24"/>
      <c r="K74" s="24"/>
      <c r="L74" s="24"/>
      <c r="M74" s="24"/>
      <c r="N74" s="24"/>
      <c r="O74" s="24"/>
      <c r="P74" s="24"/>
      <c r="Q74" s="24"/>
      <c r="R74" s="24"/>
    </row>
    <row r="75" spans="1:18" ht="24" customHeight="1" thickBot="1">
      <c r="A75" s="8" t="s">
        <v>161</v>
      </c>
      <c r="B75" s="8"/>
      <c r="D75" s="76">
        <f>SUM(D73:D74)</f>
        <v>643315</v>
      </c>
      <c r="E75" s="41"/>
      <c r="F75" s="76">
        <f>SUM(F73:F74)</f>
        <v>691375</v>
      </c>
      <c r="G75" s="24"/>
      <c r="H75" s="24"/>
      <c r="K75" s="24"/>
      <c r="L75" s="24"/>
      <c r="M75" s="24"/>
      <c r="N75" s="24"/>
      <c r="O75" s="24"/>
      <c r="P75" s="24"/>
      <c r="Q75" s="24"/>
      <c r="R75" s="24"/>
    </row>
    <row r="76" spans="1:18" ht="24" customHeight="1" thickTop="1">
      <c r="D76" s="84">
        <f>+D75-'BS 4-5'!E7</f>
        <v>0</v>
      </c>
      <c r="E76" s="77"/>
      <c r="F76" s="77"/>
      <c r="G76" s="24"/>
      <c r="H76" s="24"/>
      <c r="K76" s="24"/>
      <c r="L76" s="24"/>
      <c r="M76" s="24"/>
      <c r="N76" s="24"/>
      <c r="O76" s="24"/>
      <c r="P76" s="24"/>
      <c r="Q76" s="24"/>
      <c r="R76" s="24"/>
    </row>
    <row r="77" spans="1:18" ht="24" customHeight="1">
      <c r="A77" s="8" t="s">
        <v>149</v>
      </c>
      <c r="B77" s="8"/>
      <c r="D77" s="57"/>
      <c r="E77" s="72"/>
      <c r="F77" s="57"/>
      <c r="G77" s="24"/>
      <c r="H77" s="24"/>
      <c r="K77" s="24"/>
      <c r="L77" s="24"/>
      <c r="M77" s="24"/>
      <c r="N77" s="24"/>
      <c r="O77" s="24"/>
      <c r="P77" s="24"/>
      <c r="Q77" s="24"/>
      <c r="R77" s="24"/>
    </row>
    <row r="78" spans="1:18" ht="24" customHeight="1">
      <c r="A78" s="6" t="s">
        <v>150</v>
      </c>
      <c r="D78" s="57"/>
      <c r="E78" s="72"/>
      <c r="F78" s="57"/>
      <c r="G78" s="24"/>
      <c r="H78" s="24"/>
      <c r="K78" s="24"/>
      <c r="L78" s="24"/>
      <c r="M78" s="24"/>
      <c r="N78" s="24"/>
      <c r="O78" s="24"/>
      <c r="P78" s="24"/>
      <c r="Q78" s="24"/>
      <c r="R78" s="24"/>
    </row>
    <row r="79" spans="1:18" ht="24" customHeight="1">
      <c r="A79" s="6" t="s">
        <v>153</v>
      </c>
      <c r="D79" s="11">
        <v>49198</v>
      </c>
      <c r="E79" s="24"/>
      <c r="F79" s="11">
        <v>66271</v>
      </c>
      <c r="G79" s="24"/>
      <c r="H79" s="24"/>
      <c r="K79" s="24"/>
      <c r="L79" s="24"/>
      <c r="M79" s="24"/>
      <c r="N79" s="24"/>
      <c r="O79" s="24"/>
      <c r="P79" s="24"/>
      <c r="Q79" s="24"/>
      <c r="R79" s="24"/>
    </row>
    <row r="80" spans="1:18" ht="24" customHeight="1">
      <c r="A80" s="6" t="s">
        <v>151</v>
      </c>
      <c r="D80" s="11">
        <v>0</v>
      </c>
      <c r="E80" s="24"/>
      <c r="F80" s="11">
        <v>7537722</v>
      </c>
      <c r="G80" s="24"/>
      <c r="H80" s="24"/>
      <c r="K80" s="24"/>
      <c r="L80" s="24"/>
      <c r="M80" s="24"/>
      <c r="N80" s="24"/>
      <c r="O80" s="24"/>
      <c r="P80" s="24"/>
      <c r="Q80" s="24"/>
      <c r="R80" s="24"/>
    </row>
    <row r="81" spans="1:18" ht="24" customHeight="1">
      <c r="A81" s="6" t="s">
        <v>190</v>
      </c>
      <c r="D81" s="65">
        <v>567884</v>
      </c>
      <c r="E81" s="72"/>
      <c r="F81" s="65">
        <v>0</v>
      </c>
      <c r="G81" s="24"/>
      <c r="K81" s="24"/>
      <c r="L81" s="24"/>
      <c r="M81" s="24"/>
      <c r="N81" s="24"/>
      <c r="O81" s="24"/>
      <c r="P81" s="24"/>
      <c r="Q81" s="24"/>
      <c r="R81" s="24"/>
    </row>
    <row r="82" spans="1:18" ht="24" customHeight="1">
      <c r="A82" s="9"/>
      <c r="B82" s="9"/>
      <c r="D82" s="65"/>
      <c r="E82" s="72"/>
      <c r="F82" s="65"/>
      <c r="K82" s="24"/>
      <c r="L82" s="24"/>
      <c r="M82" s="24"/>
      <c r="N82" s="24"/>
      <c r="O82" s="24"/>
      <c r="P82" s="24"/>
      <c r="Q82" s="24"/>
      <c r="R82" s="24"/>
    </row>
  </sheetData>
  <mergeCells count="4">
    <mergeCell ref="D48:F48"/>
    <mergeCell ref="D4:F4"/>
    <mergeCell ref="D6:F6"/>
    <mergeCell ref="D46:F46"/>
  </mergeCells>
  <printOptions gridLinesSet="0"/>
  <pageMargins left="0.8" right="0.8" top="0.48" bottom="0.5" header="0.5" footer="0.5"/>
  <pageSetup paperSize="9" scale="74" firstPageNumber="10" fitToHeight="2" orientation="portrait" useFirstPageNumber="1" r:id="rId1"/>
  <headerFooter>
    <oddFooter>&amp;L&amp;"Times New Roman,Regular"&amp;11The accompanying notes are an integral part of these financial statements.
&amp;C&amp;"Times New Roman,Regular"&amp;11&amp;P</oddFooter>
  </headerFooter>
  <rowBreaks count="1" manualBreakCount="1">
    <brk id="42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4-5</vt:lpstr>
      <vt:lpstr>PL 6-7</vt:lpstr>
      <vt:lpstr>CE 8</vt:lpstr>
      <vt:lpstr>CE 9</vt:lpstr>
      <vt:lpstr>CF 10-11</vt:lpstr>
      <vt:lpstr>'BS 4-5'!Print_Area</vt:lpstr>
      <vt:lpstr>'CE 8'!Print_Area</vt:lpstr>
      <vt:lpstr>'CE 9'!Print_Area</vt:lpstr>
      <vt:lpstr>'CF 10-11'!Print_Area</vt:lpstr>
      <vt:lpstr>'PL 6-7'!Print_Area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Kornsiri, Chongaksorn</cp:lastModifiedBy>
  <cp:lastPrinted>2025-02-21T10:01:17Z</cp:lastPrinted>
  <dcterms:created xsi:type="dcterms:W3CDTF">1999-05-15T03:54:17Z</dcterms:created>
  <dcterms:modified xsi:type="dcterms:W3CDTF">2025-02-21T10:01:19Z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